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نشر الكنروني 2024\"/>
    </mc:Choice>
  </mc:AlternateContent>
  <bookViews>
    <workbookView xWindow="-108" yWindow="-108" windowWidth="23256" windowHeight="12456" tabRatio="750" activeTab="4"/>
  </bookViews>
  <sheets>
    <sheet name="جدول 1 " sheetId="45" r:id="rId1"/>
    <sheet name="جدول2" sheetId="56" r:id="rId2"/>
    <sheet name="جدول ذرة عروتين)" sheetId="50" r:id="rId3"/>
    <sheet name="جدول5+6" sheetId="49" r:id="rId4"/>
    <sheet name="7" sheetId="26" r:id="rId5"/>
    <sheet name="8-9" sheetId="27" r:id="rId6"/>
  </sheets>
  <definedNames>
    <definedName name="_xlnm.Print_Area" localSheetId="0">'جدول 1 '!$A$1:$O$25</definedName>
  </definedNames>
  <calcPr calcId="162913"/>
  <fileRecoveryPr autoRecover="0"/>
</workbook>
</file>

<file path=xl/calcChain.xml><?xml version="1.0" encoding="utf-8"?>
<calcChain xmlns="http://schemas.openxmlformats.org/spreadsheetml/2006/main">
  <c r="B8" i="45" l="1"/>
  <c r="G8" i="45" s="1"/>
  <c r="B15" i="26"/>
  <c r="F15" i="26"/>
  <c r="G15" i="26"/>
  <c r="E13" i="26"/>
  <c r="C13" i="26"/>
  <c r="B13" i="26" s="1"/>
  <c r="E12" i="26"/>
  <c r="C12" i="26"/>
  <c r="B12" i="26" s="1"/>
  <c r="C11" i="26"/>
  <c r="B11" i="26" s="1"/>
  <c r="E10" i="26"/>
  <c r="C10" i="26"/>
  <c r="B10" i="26" s="1"/>
  <c r="E9" i="26"/>
  <c r="C9" i="26"/>
  <c r="B9" i="26" s="1"/>
  <c r="B14" i="26"/>
  <c r="B8" i="26"/>
  <c r="E7" i="26"/>
  <c r="C7" i="26"/>
  <c r="B7" i="26" s="1"/>
  <c r="F31" i="27"/>
  <c r="G31" i="27"/>
  <c r="E31" i="27"/>
  <c r="D31" i="27"/>
  <c r="C31" i="27"/>
  <c r="B31" i="27"/>
  <c r="F30" i="27"/>
  <c r="G30" i="27"/>
  <c r="F27" i="27"/>
  <c r="G27" i="27"/>
  <c r="B25" i="27"/>
  <c r="B30" i="27"/>
  <c r="B29" i="27"/>
  <c r="B28" i="27"/>
  <c r="B27" i="27"/>
  <c r="B26" i="27"/>
  <c r="B24" i="27"/>
  <c r="G15" i="27"/>
  <c r="E15" i="27"/>
  <c r="D15" i="27"/>
  <c r="C15" i="27"/>
  <c r="B14" i="27"/>
  <c r="B13" i="27"/>
  <c r="B12" i="27"/>
  <c r="B11" i="27"/>
  <c r="B10" i="27"/>
  <c r="B9" i="27"/>
  <c r="B8" i="27"/>
  <c r="B7" i="27"/>
  <c r="B15" i="27" s="1"/>
  <c r="F15" i="27" s="1"/>
  <c r="E21" i="50"/>
  <c r="D21" i="50"/>
  <c r="F17" i="50"/>
  <c r="B17" i="50"/>
  <c r="F16" i="50"/>
  <c r="C16" i="50"/>
  <c r="B16" i="50" s="1"/>
  <c r="B20" i="50"/>
  <c r="B19" i="50"/>
  <c r="B18" i="50"/>
  <c r="B15" i="50"/>
  <c r="B14" i="50"/>
  <c r="B13" i="50"/>
  <c r="B12" i="50"/>
  <c r="B11" i="50"/>
  <c r="B10" i="50"/>
  <c r="B9" i="50"/>
  <c r="F8" i="50"/>
  <c r="F21" i="50" s="1"/>
  <c r="C8" i="50"/>
  <c r="B8" i="50" s="1"/>
  <c r="B21" i="50" s="1"/>
  <c r="F32" i="49"/>
  <c r="E32" i="49"/>
  <c r="D32" i="49"/>
  <c r="C32" i="49"/>
  <c r="B32" i="49"/>
  <c r="B28" i="49"/>
  <c r="B31" i="49"/>
  <c r="B30" i="49"/>
  <c r="B29" i="49"/>
  <c r="B27" i="49"/>
  <c r="B26" i="49"/>
  <c r="B25" i="49"/>
  <c r="B24" i="49"/>
  <c r="B23" i="49"/>
  <c r="B22" i="49"/>
  <c r="B21" i="49"/>
  <c r="B20" i="49"/>
  <c r="B19" i="49"/>
  <c r="F10" i="49"/>
  <c r="E10" i="49"/>
  <c r="D10" i="49"/>
  <c r="C10" i="49"/>
  <c r="B9" i="49"/>
  <c r="B8" i="49"/>
  <c r="B7" i="49"/>
  <c r="B9" i="45"/>
  <c r="G21" i="50" l="1"/>
  <c r="C21" i="50"/>
  <c r="H21" i="50" s="1"/>
  <c r="B10" i="49"/>
  <c r="G20" i="50" l="1"/>
  <c r="H19" i="50"/>
  <c r="G19" i="50"/>
  <c r="H18" i="50"/>
  <c r="G18" i="50"/>
  <c r="H16" i="50"/>
  <c r="H15" i="50"/>
  <c r="G15" i="50"/>
  <c r="H14" i="50"/>
  <c r="G14" i="50"/>
  <c r="H13" i="50"/>
  <c r="G13" i="50"/>
  <c r="H12" i="50"/>
  <c r="G12" i="50"/>
  <c r="H11" i="50"/>
  <c r="G11" i="50"/>
  <c r="H10" i="50"/>
  <c r="G10" i="50"/>
  <c r="H9" i="50"/>
  <c r="G9" i="50"/>
  <c r="H8" i="50"/>
  <c r="G8" i="50"/>
  <c r="G24" i="49"/>
  <c r="H24" i="49"/>
  <c r="G26" i="49"/>
  <c r="H26" i="49"/>
  <c r="G16" i="50" l="1"/>
  <c r="G7" i="26" l="1"/>
  <c r="E16" i="26"/>
  <c r="G9" i="45"/>
  <c r="H9" i="45"/>
  <c r="H8" i="45"/>
  <c r="H8" i="49" l="1"/>
  <c r="G8" i="49"/>
  <c r="C16" i="26" l="1"/>
  <c r="D16" i="26"/>
  <c r="F8" i="26"/>
  <c r="B16" i="26" l="1"/>
  <c r="H10" i="49"/>
  <c r="G10" i="49"/>
  <c r="G20" i="49" l="1"/>
  <c r="H20" i="49"/>
  <c r="G21" i="49"/>
  <c r="H21" i="49"/>
  <c r="G22" i="49"/>
  <c r="H22" i="49"/>
  <c r="G23" i="49"/>
  <c r="H23" i="49"/>
  <c r="G25" i="49"/>
  <c r="H25" i="49"/>
  <c r="G27" i="49"/>
  <c r="H27" i="49"/>
  <c r="G29" i="49"/>
  <c r="H29" i="49"/>
  <c r="G30" i="49"/>
  <c r="H30" i="49"/>
  <c r="G14" i="27" l="1"/>
  <c r="G13" i="27"/>
  <c r="G12" i="27"/>
  <c r="G11" i="27"/>
  <c r="G10" i="27"/>
  <c r="G9" i="27"/>
  <c r="G8" i="27"/>
  <c r="G7" i="27"/>
  <c r="F14" i="27"/>
  <c r="F13" i="27"/>
  <c r="F12" i="27"/>
  <c r="F11" i="27"/>
  <c r="F10" i="27"/>
  <c r="F9" i="27"/>
  <c r="F8" i="27"/>
  <c r="F7" i="27"/>
  <c r="H19" i="49" l="1"/>
  <c r="G16" i="26" l="1"/>
  <c r="G8" i="26"/>
  <c r="G9" i="26"/>
  <c r="G10" i="26"/>
  <c r="G11" i="26"/>
  <c r="G12" i="26"/>
  <c r="G13" i="26"/>
  <c r="G14" i="26"/>
  <c r="F9" i="26"/>
  <c r="F10" i="26"/>
  <c r="F11" i="26"/>
  <c r="F12" i="26"/>
  <c r="F13" i="26"/>
  <c r="F14" i="26"/>
  <c r="F7" i="26"/>
  <c r="F16" i="26" l="1"/>
  <c r="G25" i="27"/>
  <c r="G26" i="27"/>
  <c r="G28" i="27"/>
  <c r="G29" i="27"/>
  <c r="G24" i="27"/>
  <c r="F25" i="27"/>
  <c r="F26" i="27"/>
  <c r="F28" i="27"/>
  <c r="F29" i="27"/>
  <c r="F24" i="27"/>
  <c r="H32" i="49" l="1"/>
  <c r="G32" i="49"/>
</calcChain>
</file>

<file path=xl/sharedStrings.xml><?xml version="1.0" encoding="utf-8"?>
<sst xmlns="http://schemas.openxmlformats.org/spreadsheetml/2006/main" count="281" uniqueCount="134">
  <si>
    <t>( كغم )</t>
  </si>
  <si>
    <t>المجموع</t>
  </si>
  <si>
    <t xml:space="preserve"> المحافظة </t>
  </si>
  <si>
    <t>بابل</t>
  </si>
  <si>
    <t>المثنى</t>
  </si>
  <si>
    <t>ميسان</t>
  </si>
  <si>
    <t xml:space="preserve">                                                </t>
  </si>
  <si>
    <t>بغداد</t>
  </si>
  <si>
    <t>واسط</t>
  </si>
  <si>
    <t>المحصول</t>
  </si>
  <si>
    <t>Total</t>
  </si>
  <si>
    <t>الإنتاج (طن)</t>
  </si>
  <si>
    <t>Production (Ton)</t>
  </si>
  <si>
    <t>Diala</t>
  </si>
  <si>
    <t>Baghdad</t>
  </si>
  <si>
    <t>Babil</t>
  </si>
  <si>
    <t>Wasit</t>
  </si>
  <si>
    <t>Al-Najaf</t>
  </si>
  <si>
    <t>Al-Muthanna</t>
  </si>
  <si>
    <t>المساحة المزروعة (دونم)</t>
  </si>
  <si>
    <t xml:space="preserve"> Production (Ton)</t>
  </si>
  <si>
    <t>المساحة المزروعة  (دونم)</t>
  </si>
  <si>
    <t>Table (5)</t>
  </si>
  <si>
    <t>القطن</t>
  </si>
  <si>
    <t>الذرة الصفراء</t>
  </si>
  <si>
    <t>البطاطا</t>
  </si>
  <si>
    <t>Cotton</t>
  </si>
  <si>
    <t>Maize</t>
  </si>
  <si>
    <t xml:space="preserve">كربلاء </t>
  </si>
  <si>
    <t>متوسط غلة الدونم (كغم/دونم)</t>
  </si>
  <si>
    <t>Potatoes</t>
  </si>
  <si>
    <t xml:space="preserve">إجمالي المساحة  Total Area </t>
  </si>
  <si>
    <t xml:space="preserve">  Table (1)     </t>
  </si>
  <si>
    <t>Governorate</t>
  </si>
  <si>
    <t>Crop</t>
  </si>
  <si>
    <t>Average Yield (Kg/Donum)</t>
  </si>
  <si>
    <t xml:space="preserve"> Average Yield (Kg/Donum)</t>
  </si>
  <si>
    <t>Table (4)</t>
  </si>
  <si>
    <t>كربلاء</t>
  </si>
  <si>
    <t>Karbala</t>
  </si>
  <si>
    <t xml:space="preserve">جدول (1)                 </t>
  </si>
  <si>
    <t>Babylon</t>
  </si>
  <si>
    <t>Karkuk</t>
  </si>
  <si>
    <t>Maysan</t>
  </si>
  <si>
    <t xml:space="preserve">  </t>
  </si>
  <si>
    <t>Table (8)</t>
  </si>
  <si>
    <t>المحافظة</t>
  </si>
  <si>
    <t>Al_Anbar</t>
  </si>
  <si>
    <t>Salah al_den</t>
  </si>
  <si>
    <t>Kirkuk</t>
  </si>
  <si>
    <t>جدول (2)</t>
  </si>
  <si>
    <t>Table (2)</t>
  </si>
  <si>
    <t>السنوات</t>
  </si>
  <si>
    <t>Year</t>
  </si>
  <si>
    <t>Ninevah</t>
  </si>
  <si>
    <t>Anbar</t>
  </si>
  <si>
    <t>البصرة</t>
  </si>
  <si>
    <t>Basrah</t>
  </si>
  <si>
    <t>صلاح الدين</t>
  </si>
  <si>
    <t>جدول (7)</t>
  </si>
  <si>
    <t>Table (7)</t>
  </si>
  <si>
    <t>Cultivated Area (Dounm)</t>
  </si>
  <si>
    <r>
      <t xml:space="preserve">متوسط غلة الدونم (كغم/دونم)     </t>
    </r>
    <r>
      <rPr>
        <b/>
        <sz val="10"/>
        <color theme="1"/>
        <rFont val="Cambria"/>
        <family val="1"/>
        <scheme val="major"/>
      </rPr>
      <t>Average Yield (Kg/Donum)</t>
    </r>
  </si>
  <si>
    <t xml:space="preserve">الإنتاج (100) طن </t>
  </si>
  <si>
    <t>Production Ton (100)</t>
  </si>
  <si>
    <r>
      <t xml:space="preserve">المساحة المحصودة </t>
    </r>
    <r>
      <rPr>
        <b/>
        <sz val="10"/>
        <color theme="1"/>
        <rFont val="Cambria"/>
        <family val="1"/>
        <scheme val="major"/>
      </rPr>
      <t>Harvested Area</t>
    </r>
  </si>
  <si>
    <r>
      <t>إجمالي المساحة</t>
    </r>
    <r>
      <rPr>
        <b/>
        <sz val="10"/>
        <color theme="1"/>
        <rFont val="Cambria"/>
        <family val="1"/>
        <scheme val="major"/>
      </rPr>
      <t xml:space="preserve">  Total Area </t>
    </r>
  </si>
  <si>
    <t xml:space="preserve"> Cultivated Area  (Dounm) </t>
  </si>
  <si>
    <r>
      <t xml:space="preserve">مساحة العلف الأخضر </t>
    </r>
    <r>
      <rPr>
        <b/>
        <sz val="10"/>
        <color theme="1"/>
        <rFont val="Cambria"/>
        <family val="1"/>
        <scheme val="major"/>
      </rPr>
      <t xml:space="preserve"> Green Forage Area</t>
    </r>
  </si>
  <si>
    <r>
      <t>لإجمالي المساحة</t>
    </r>
    <r>
      <rPr>
        <b/>
        <sz val="10"/>
        <color theme="1"/>
        <rFont val="Cambria"/>
        <family val="1"/>
        <scheme val="major"/>
      </rPr>
      <t xml:space="preserve">  Total Area </t>
    </r>
  </si>
  <si>
    <r>
      <t xml:space="preserve">إجمالي المساحة  </t>
    </r>
    <r>
      <rPr>
        <b/>
        <sz val="10"/>
        <color theme="1"/>
        <rFont val="Times New Roman"/>
        <family val="1"/>
      </rPr>
      <t>Total Area</t>
    </r>
    <r>
      <rPr>
        <b/>
        <sz val="10"/>
        <color theme="1"/>
        <rFont val="Arial"/>
        <family val="2"/>
      </rPr>
      <t xml:space="preserve"> </t>
    </r>
  </si>
  <si>
    <r>
      <t xml:space="preserve">المساحة المحصودة </t>
    </r>
    <r>
      <rPr>
        <b/>
        <sz val="10"/>
        <color theme="1"/>
        <rFont val="Times New Roman"/>
        <family val="1"/>
      </rPr>
      <t>Harvested Area</t>
    </r>
  </si>
  <si>
    <r>
      <t xml:space="preserve">المساحة المتضررة </t>
    </r>
    <r>
      <rPr>
        <b/>
        <sz val="10"/>
        <color theme="1"/>
        <rFont val="Times New Roman"/>
        <family val="1"/>
      </rPr>
      <t>Damaged Area</t>
    </r>
  </si>
  <si>
    <r>
      <t xml:space="preserve">مساحة العلف الأخضر </t>
    </r>
    <r>
      <rPr>
        <b/>
        <sz val="10"/>
        <color theme="1"/>
        <rFont val="Times New Roman"/>
        <family val="1"/>
      </rPr>
      <t xml:space="preserve"> Green Forage Area</t>
    </r>
  </si>
  <si>
    <r>
      <t xml:space="preserve">مساحة العلف الأخضر  </t>
    </r>
    <r>
      <rPr>
        <b/>
        <sz val="10"/>
        <color theme="1"/>
        <rFont val="Times New Roman"/>
        <family val="1"/>
      </rPr>
      <t>Green Forage Area</t>
    </r>
  </si>
  <si>
    <r>
      <t xml:space="preserve">لإجمالي المساحة  </t>
    </r>
    <r>
      <rPr>
        <b/>
        <sz val="10"/>
        <color theme="1"/>
        <rFont val="Times New Roman"/>
        <family val="1"/>
      </rPr>
      <t xml:space="preserve">Total Area </t>
    </r>
  </si>
  <si>
    <r>
      <t xml:space="preserve">للمساحة المحصودة  </t>
    </r>
    <r>
      <rPr>
        <b/>
        <sz val="10"/>
        <color theme="1"/>
        <rFont val="Times New Roman"/>
        <family val="1"/>
      </rPr>
      <t>Harvested</t>
    </r>
    <r>
      <rPr>
        <b/>
        <sz val="10"/>
        <color theme="1"/>
        <rFont val="Cambria"/>
        <family val="1"/>
        <scheme val="major"/>
      </rPr>
      <t xml:space="preserve"> Area</t>
    </r>
  </si>
  <si>
    <r>
      <t xml:space="preserve">المساحة المتضررة  </t>
    </r>
    <r>
      <rPr>
        <b/>
        <sz val="10"/>
        <color theme="1"/>
        <rFont val="Times New Roman"/>
        <family val="1"/>
      </rPr>
      <t>Damaged</t>
    </r>
    <r>
      <rPr>
        <b/>
        <sz val="10"/>
        <color theme="1"/>
        <rFont val="Cambria"/>
        <family val="1"/>
        <scheme val="major"/>
      </rPr>
      <t xml:space="preserve"> </t>
    </r>
    <r>
      <rPr>
        <b/>
        <sz val="10"/>
        <color theme="1"/>
        <rFont val="Times New Roman"/>
        <family val="1"/>
      </rPr>
      <t>Area</t>
    </r>
  </si>
  <si>
    <r>
      <t xml:space="preserve">إجمالي المساحة  </t>
    </r>
    <r>
      <rPr>
        <b/>
        <sz val="10"/>
        <color theme="1"/>
        <rFont val="Times New Roman"/>
        <family val="1"/>
      </rPr>
      <t xml:space="preserve">Total Area </t>
    </r>
  </si>
  <si>
    <r>
      <t xml:space="preserve">للمساحة المحصودة </t>
    </r>
    <r>
      <rPr>
        <b/>
        <sz val="10"/>
        <color theme="1"/>
        <rFont val="Times New Roman"/>
        <family val="1"/>
      </rPr>
      <t xml:space="preserve"> Harvested Area</t>
    </r>
  </si>
  <si>
    <r>
      <t xml:space="preserve">المساحة المتضررة </t>
    </r>
    <r>
      <rPr>
        <b/>
        <sz val="10"/>
        <color theme="1"/>
        <rFont val="Cambria"/>
        <family val="1"/>
        <scheme val="major"/>
      </rPr>
      <t xml:space="preserve"> </t>
    </r>
    <r>
      <rPr>
        <b/>
        <sz val="10"/>
        <color theme="1"/>
        <rFont val="Times New Roman"/>
        <family val="1"/>
      </rPr>
      <t>Damaged</t>
    </r>
    <r>
      <rPr>
        <b/>
        <sz val="10"/>
        <color theme="1"/>
        <rFont val="Cambria"/>
        <family val="1"/>
        <scheme val="major"/>
      </rPr>
      <t xml:space="preserve"> </t>
    </r>
    <r>
      <rPr>
        <b/>
        <sz val="10"/>
        <color theme="1"/>
        <rFont val="Times New Roman"/>
        <family val="1"/>
      </rPr>
      <t>Area</t>
    </r>
  </si>
  <si>
    <r>
      <t xml:space="preserve">المساحة المحصودة </t>
    </r>
    <r>
      <rPr>
        <b/>
        <sz val="10"/>
        <color theme="1"/>
        <rFont val="Times New Roman"/>
        <family val="1"/>
      </rPr>
      <t>Harvested</t>
    </r>
    <r>
      <rPr>
        <b/>
        <sz val="10"/>
        <color theme="1"/>
        <rFont val="Cambria"/>
        <family val="1"/>
        <scheme val="major"/>
      </rPr>
      <t xml:space="preserve"> </t>
    </r>
    <r>
      <rPr>
        <b/>
        <sz val="10"/>
        <color theme="1"/>
        <rFont val="Times New Roman"/>
        <family val="1"/>
      </rPr>
      <t>Area</t>
    </r>
  </si>
  <si>
    <r>
      <t>إجمالي المساحة</t>
    </r>
    <r>
      <rPr>
        <b/>
        <sz val="10"/>
        <color theme="1"/>
        <rFont val="Cambria"/>
        <family val="1"/>
        <scheme val="major"/>
      </rPr>
      <t xml:space="preserve">  </t>
    </r>
    <r>
      <rPr>
        <b/>
        <sz val="10"/>
        <color theme="1"/>
        <rFont val="Times New Roman"/>
        <family val="1"/>
      </rPr>
      <t xml:space="preserve">Total Area </t>
    </r>
  </si>
  <si>
    <r>
      <t xml:space="preserve">لإجمالي المساحة  </t>
    </r>
    <r>
      <rPr>
        <b/>
        <sz val="10"/>
        <color theme="1"/>
        <rFont val="Times New Roman"/>
        <family val="1"/>
      </rPr>
      <t>Total Area</t>
    </r>
    <r>
      <rPr>
        <b/>
        <sz val="10"/>
        <color theme="1"/>
        <rFont val="Arial"/>
        <family val="2"/>
      </rPr>
      <t xml:space="preserve"> </t>
    </r>
  </si>
  <si>
    <r>
      <t xml:space="preserve">للمساحة المحصودة  </t>
    </r>
    <r>
      <rPr>
        <b/>
        <sz val="10"/>
        <color theme="1"/>
        <rFont val="Times New Roman"/>
        <family val="1"/>
      </rPr>
      <t>Harvested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Times New Roman"/>
        <family val="1"/>
      </rPr>
      <t>Area</t>
    </r>
  </si>
  <si>
    <r>
      <t xml:space="preserve">مساحة العلف الأخضر  </t>
    </r>
    <r>
      <rPr>
        <b/>
        <sz val="10"/>
        <color theme="1"/>
        <rFont val="Times New Roman"/>
        <family val="1"/>
      </rPr>
      <t>Green Forage Are</t>
    </r>
    <r>
      <rPr>
        <b/>
        <sz val="10"/>
        <color theme="1"/>
        <rFont val="Cambria"/>
        <family val="1"/>
        <scheme val="major"/>
      </rPr>
      <t>a</t>
    </r>
  </si>
  <si>
    <r>
      <t xml:space="preserve">المساحة المتضررة  </t>
    </r>
    <r>
      <rPr>
        <b/>
        <sz val="10"/>
        <color theme="1"/>
        <rFont val="Times New Roman"/>
        <family val="1"/>
      </rPr>
      <t>Damaged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Times New Roman"/>
        <family val="1"/>
      </rPr>
      <t>Area</t>
    </r>
  </si>
  <si>
    <r>
      <t xml:space="preserve">المساحة المحصودة  </t>
    </r>
    <r>
      <rPr>
        <b/>
        <sz val="10"/>
        <color theme="1"/>
        <rFont val="Times New Roman"/>
        <family val="1"/>
      </rPr>
      <t>Harvested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Times New Roman"/>
        <family val="1"/>
      </rPr>
      <t>Area</t>
    </r>
  </si>
  <si>
    <r>
      <rPr>
        <b/>
        <sz val="10"/>
        <color theme="1"/>
        <rFont val="Arial"/>
        <family val="2"/>
      </rPr>
      <t xml:space="preserve">المساحة المتضررة 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Times New Roman"/>
        <family val="1"/>
      </rPr>
      <t>Damaged</t>
    </r>
    <r>
      <rPr>
        <b/>
        <sz val="10"/>
        <color theme="1"/>
        <rFont val="Cambria"/>
        <family val="1"/>
        <scheme val="major"/>
      </rPr>
      <t xml:space="preserve"> </t>
    </r>
    <r>
      <rPr>
        <b/>
        <sz val="10"/>
        <color theme="1"/>
        <rFont val="Times New Roman"/>
        <family val="1"/>
      </rPr>
      <t>Area</t>
    </r>
  </si>
  <si>
    <r>
      <t>ا</t>
    </r>
    <r>
      <rPr>
        <b/>
        <sz val="10"/>
        <color theme="1"/>
        <rFont val="Arial"/>
        <family val="2"/>
      </rPr>
      <t>لمساحة المحصودة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Times New Roman"/>
        <family val="1"/>
      </rPr>
      <t>Harvested</t>
    </r>
    <r>
      <rPr>
        <b/>
        <sz val="10"/>
        <color theme="1"/>
        <rFont val="Cambria"/>
        <family val="1"/>
        <scheme val="major"/>
      </rPr>
      <t xml:space="preserve"> </t>
    </r>
    <r>
      <rPr>
        <b/>
        <sz val="10"/>
        <color theme="1"/>
        <rFont val="Times New Roman"/>
        <family val="1"/>
      </rPr>
      <t>Area</t>
    </r>
  </si>
  <si>
    <r>
      <rPr>
        <b/>
        <sz val="10"/>
        <color theme="1"/>
        <rFont val="Arial"/>
        <family val="2"/>
      </rPr>
      <t xml:space="preserve">إجمالي المساحة 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Times New Roman"/>
        <family val="1"/>
      </rPr>
      <t xml:space="preserve">Total Area </t>
    </r>
  </si>
  <si>
    <r>
      <t xml:space="preserve">للمساحة المحصودة  </t>
    </r>
    <r>
      <rPr>
        <b/>
        <sz val="10"/>
        <color theme="1"/>
        <rFont val="Times New Roman"/>
        <family val="1"/>
      </rPr>
      <t>Harvested</t>
    </r>
    <r>
      <rPr>
        <b/>
        <sz val="10"/>
        <color theme="1"/>
        <rFont val="Cambria"/>
        <family val="1"/>
        <scheme val="major"/>
      </rPr>
      <t xml:space="preserve"> </t>
    </r>
    <r>
      <rPr>
        <b/>
        <sz val="10"/>
        <color theme="1"/>
        <rFont val="Times New Roman"/>
        <family val="1"/>
      </rPr>
      <t>Area</t>
    </r>
  </si>
  <si>
    <r>
      <t xml:space="preserve">لإجمالي المساحة  </t>
    </r>
    <r>
      <rPr>
        <b/>
        <sz val="10"/>
        <color theme="1"/>
        <rFont val="Cambria"/>
        <family val="1"/>
        <scheme val="major"/>
      </rPr>
      <t>T</t>
    </r>
    <r>
      <rPr>
        <b/>
        <sz val="10"/>
        <color theme="1"/>
        <rFont val="Times New Roman"/>
        <family val="1"/>
      </rPr>
      <t xml:space="preserve">otal Area </t>
    </r>
  </si>
  <si>
    <r>
      <t>المساحة المحصودة</t>
    </r>
    <r>
      <rPr>
        <b/>
        <sz val="10"/>
        <color theme="1"/>
        <rFont val="Cambria"/>
        <family val="1"/>
        <scheme val="major"/>
      </rPr>
      <t xml:space="preserve"> </t>
    </r>
    <r>
      <rPr>
        <b/>
        <sz val="10"/>
        <color theme="1"/>
        <rFont val="Times New Roman"/>
        <family val="1"/>
      </rPr>
      <t>Harvested</t>
    </r>
    <r>
      <rPr>
        <b/>
        <sz val="10"/>
        <color theme="1"/>
        <rFont val="Cambria"/>
        <family val="1"/>
        <scheme val="major"/>
      </rPr>
      <t xml:space="preserve"> </t>
    </r>
    <r>
      <rPr>
        <b/>
        <sz val="10"/>
        <color theme="1"/>
        <rFont val="Times New Roman"/>
        <family val="1"/>
      </rPr>
      <t>Area</t>
    </r>
  </si>
  <si>
    <r>
      <t xml:space="preserve">إجمالي المساحة  </t>
    </r>
    <r>
      <rPr>
        <b/>
        <sz val="10"/>
        <color theme="1"/>
        <rFont val="Times New Roman"/>
        <family val="1"/>
      </rPr>
      <t>Tota</t>
    </r>
    <r>
      <rPr>
        <b/>
        <sz val="10"/>
        <color theme="1"/>
        <rFont val="Cambria"/>
        <family val="1"/>
        <scheme val="major"/>
      </rPr>
      <t xml:space="preserve">l </t>
    </r>
    <r>
      <rPr>
        <b/>
        <sz val="10"/>
        <color theme="1"/>
        <rFont val="Times New Roman"/>
        <family val="1"/>
      </rPr>
      <t xml:space="preserve">Area </t>
    </r>
  </si>
  <si>
    <t xml:space="preserve">  Cultivated Area  (Dounm) </t>
  </si>
  <si>
    <t>إجمالي المساحة المزروعة (100) دونم</t>
  </si>
  <si>
    <t>Total Cultivated Area  (100) donum</t>
  </si>
  <si>
    <t>Average Yield (Kg/donum)</t>
  </si>
  <si>
    <t>Table (6)</t>
  </si>
  <si>
    <t xml:space="preserve">بابل </t>
  </si>
  <si>
    <t xml:space="preserve"> Cultivated Area (donum)</t>
  </si>
  <si>
    <t xml:space="preserve">المساحة المزروعة ومجموع الإنتاج ومتوسط الغلة لمحصول الذرة الصفراء للعروتين (الربيعية والخريفية) للقطاع الخاص حسب المحافظة لسنة 2024 </t>
  </si>
  <si>
    <t xml:space="preserve">  Cultivated Area, Production and Average Yield for Spring and Autumn Maize for private Sector at Governorate level for 2024 </t>
  </si>
  <si>
    <t xml:space="preserve"> Cultivated Area, Production and Average Yield for Spring Maize for private Sector at Governorate Level for 2024</t>
  </si>
  <si>
    <t xml:space="preserve">المساحة المزروعة ومجموع الإنتاج ومتوسط الغلة لمحصول الذرة الصفراء الربيعية للقطاع الخاص حسب المحافظة لسنة 2024 </t>
  </si>
  <si>
    <t xml:space="preserve">المساحة المزروعة ومجموع الإنتاج ومتوسط الغلة لمحصول الذرة الصفراء الخريفية للقطاع الخاص حسب المحافظة لسنة 2024 </t>
  </si>
  <si>
    <t xml:space="preserve"> Cultivated Area, Production and Average Yield for Autumn Maize for private Sector at Governorate Level for 2024</t>
  </si>
  <si>
    <t>المساحة المزروعة ومجموع الإنتاج ومتوسط الغلة لمحصول البطاطا للعروتين (الربيعية والخريفية) للقطاع الخاص حسب المحافظة لسنة 2024</t>
  </si>
  <si>
    <t>Cultivated Area,Production and Average Yield for Potatoes(Spring and Autumn) for private Sector at Governorate Level for 2024</t>
  </si>
  <si>
    <t xml:space="preserve">المساحة المزروعة ومجموع الإنتاج ومتوسط الغلة لمحصول البطاطا الخريفية للقطاع الخاص حسب المحافظة لسنة 2024 </t>
  </si>
  <si>
    <t xml:space="preserve">Cultivated Area Production and Average Yield for Autumn Potatoes for Private Sector at Governorates Level for 2024 </t>
  </si>
  <si>
    <t xml:space="preserve"> المساحة المزروعة ومجموع الإنتاج ومتوسط الغلة لمحصول البطاطا الربيعية للقطاع الخاص حسب المحافظة لسنة 2024 </t>
  </si>
  <si>
    <t>Cultivated Area Production and Average Yield for Spring Potatoes for Private Sector at Governorates Level for 2024</t>
  </si>
  <si>
    <t>Cultivated Area ,Production and Average Yield for (Cotton ,Maize and Potatoes) for Private Sector at Iraq Level for2024</t>
  </si>
  <si>
    <t>نينوى</t>
  </si>
  <si>
    <t>الأنبار</t>
  </si>
  <si>
    <t>النجف</t>
  </si>
  <si>
    <t>كركوك</t>
  </si>
  <si>
    <t>مقارنة اجمالي المساحة المزروعة ومجموع الانتاج ومتوسط الغلة للمحاصيل (القطن، الذرة الصفراء، البطاطا) للقطاع الخاص على مستوى العراق للسنوات (2019 -2024)</t>
  </si>
  <si>
    <t>Comparison of Cultivated Area , AverageYield and production For (Cotton,Maize,Potatoes)For private secter at Iraq Level for (2019-2024)</t>
  </si>
  <si>
    <t>متوسط غلة الدونم (كغم /دونم)</t>
  </si>
  <si>
    <t>ديالى</t>
  </si>
  <si>
    <t>الانبار</t>
  </si>
  <si>
    <t>*2019</t>
  </si>
  <si>
    <t>* عدم شمول بعض القرى للمحافظات ( نينوى، كركوك، ديالى، الانبار، صلاح الدين) بسبب الوضع الامني</t>
  </si>
  <si>
    <t>جدول (3)</t>
  </si>
  <si>
    <t>Table (3)</t>
  </si>
  <si>
    <t>جدول (4)</t>
  </si>
  <si>
    <t xml:space="preserve">جدول (5) </t>
  </si>
  <si>
    <t>جدول (6)</t>
  </si>
  <si>
    <t xml:space="preserve">جدول  (8) </t>
  </si>
  <si>
    <t>المساحة المزروعة ومجموع الانتاج ومتوسط الغلة للمحاصيل ( الذرة الصفراء، البطاطا) للقطاع الخاص على مستوى العراق لسنة 2024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</si>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</sst>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mbria"/>
      <family val="1"/>
      <scheme val="major"/>
    </font>
    <font>
      <b/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name val="Times New Roman"/>
      <family val="1"/>
    </font>
    <font>
      <b/>
      <sz val="9"/>
      <color theme="1"/>
      <name val="Times New Roman"/>
      <family val="1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b/>
      <sz val="11.5"/>
      <color theme="1"/>
      <name val="Arial"/>
      <family val="2"/>
    </font>
    <font>
      <b/>
      <sz val="11.5"/>
      <color theme="1"/>
      <name val="Times New Roman"/>
      <family val="1"/>
    </font>
    <font>
      <sz val="10"/>
      <color theme="1"/>
      <name val="Arial"/>
      <family val="2"/>
    </font>
    <font>
      <b/>
      <sz val="9.5"/>
      <name val="Times New Roman"/>
      <family val="1"/>
    </font>
    <font>
      <b/>
      <sz val="11"/>
      <color theme="1"/>
      <name val="Calibri"/>
      <family val="2"/>
      <charset val="178"/>
      <scheme val="minor"/>
    </font>
    <font>
      <b/>
      <sz val="10"/>
      <color theme="1"/>
      <name val="Arial"/>
      <family val="2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2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27" xfId="0" applyFont="1" applyBorder="1" applyAlignment="1">
      <alignment vertical="center" readingOrder="2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164" fontId="4" fillId="0" borderId="0" xfId="0" applyNumberFormat="1" applyFont="1" applyAlignment="1">
      <alignment horizontal="center" vertical="center" wrapText="1" readingOrder="2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 readingOrder="2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right" vertical="center" wrapText="1" readingOrder="2"/>
    </xf>
    <xf numFmtId="0" fontId="4" fillId="0" borderId="28" xfId="0" applyFont="1" applyBorder="1" applyAlignment="1">
      <alignment horizontal="left" vertical="center"/>
    </xf>
    <xf numFmtId="1" fontId="4" fillId="0" borderId="0" xfId="0" applyNumberFormat="1" applyFont="1" applyAlignment="1">
      <alignment vertical="center" wrapText="1" readingOrder="2"/>
    </xf>
    <xf numFmtId="0" fontId="0" fillId="0" borderId="0" xfId="0" applyAlignment="1">
      <alignment horizontal="right"/>
    </xf>
    <xf numFmtId="0" fontId="4" fillId="0" borderId="0" xfId="0" applyFont="1" applyAlignment="1">
      <alignment vertical="center" wrapText="1" readingOrder="2"/>
    </xf>
    <xf numFmtId="0" fontId="4" fillId="0" borderId="0" xfId="0" applyFont="1" applyAlignment="1">
      <alignment wrapText="1" readingOrder="2"/>
    </xf>
    <xf numFmtId="0" fontId="4" fillId="0" borderId="0" xfId="0" applyFont="1" applyAlignment="1">
      <alignment horizontal="right" wrapText="1" readingOrder="2"/>
    </xf>
    <xf numFmtId="0" fontId="0" fillId="2" borderId="0" xfId="0" applyFill="1"/>
    <xf numFmtId="164" fontId="4" fillId="0" borderId="1" xfId="0" applyNumberFormat="1" applyFont="1" applyBorder="1" applyAlignment="1">
      <alignment vertical="center" wrapText="1" readingOrder="2"/>
    </xf>
    <xf numFmtId="0" fontId="0" fillId="0" borderId="9" xfId="0" applyBorder="1"/>
    <xf numFmtId="0" fontId="8" fillId="0" borderId="9" xfId="0" applyFont="1" applyBorder="1" applyAlignment="1">
      <alignment vertical="center" wrapText="1" readingOrder="2"/>
    </xf>
    <xf numFmtId="0" fontId="8" fillId="0" borderId="0" xfId="0" applyFont="1" applyAlignment="1">
      <alignment vertical="center" wrapText="1" readingOrder="2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0" borderId="18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2" borderId="8" xfId="0" applyFont="1" applyFill="1" applyBorder="1" applyAlignment="1">
      <alignment horizontal="right" vertical="center" wrapText="1" readingOrder="2"/>
    </xf>
    <xf numFmtId="0" fontId="8" fillId="0" borderId="1" xfId="0" applyFont="1" applyBorder="1" applyAlignment="1">
      <alignment vertical="center" wrapText="1" readingOrder="2"/>
    </xf>
    <xf numFmtId="0" fontId="8" fillId="0" borderId="28" xfId="0" applyFont="1" applyBorder="1" applyAlignment="1">
      <alignment vertical="center" wrapText="1" readingOrder="2"/>
    </xf>
    <xf numFmtId="0" fontId="4" fillId="2" borderId="6" xfId="0" applyFont="1" applyFill="1" applyBorder="1" applyAlignment="1">
      <alignment horizontal="right" vertical="center" wrapText="1" readingOrder="2"/>
    </xf>
    <xf numFmtId="164" fontId="4" fillId="0" borderId="25" xfId="0" applyNumberFormat="1" applyFont="1" applyBorder="1" applyAlignment="1">
      <alignment vertical="center" wrapText="1" readingOrder="2"/>
    </xf>
    <xf numFmtId="0" fontId="10" fillId="0" borderId="0" xfId="0" applyFont="1"/>
    <xf numFmtId="0" fontId="8" fillId="0" borderId="1" xfId="0" applyFont="1" applyBorder="1"/>
    <xf numFmtId="0" fontId="5" fillId="0" borderId="27" xfId="0" applyFont="1" applyBorder="1" applyAlignment="1">
      <alignment vertical="center" readingOrder="2"/>
    </xf>
    <xf numFmtId="164" fontId="4" fillId="0" borderId="1" xfId="0" applyNumberFormat="1" applyFont="1" applyBorder="1" applyAlignment="1">
      <alignment horizontal="right" vertical="center"/>
    </xf>
    <xf numFmtId="0" fontId="10" fillId="0" borderId="15" xfId="0" applyFont="1" applyBorder="1"/>
    <xf numFmtId="0" fontId="4" fillId="0" borderId="23" xfId="0" applyFont="1" applyBorder="1" applyAlignment="1">
      <alignment horizontal="center" vertical="center" wrapText="1" readingOrder="2"/>
    </xf>
    <xf numFmtId="0" fontId="4" fillId="0" borderId="16" xfId="0" applyFont="1" applyBorder="1" applyAlignment="1">
      <alignment horizontal="center" vertical="center" wrapText="1" readingOrder="2"/>
    </xf>
    <xf numFmtId="0" fontId="4" fillId="0" borderId="17" xfId="0" applyFont="1" applyBorder="1" applyAlignment="1">
      <alignment horizontal="center" vertical="center" wrapText="1" readingOrder="2"/>
    </xf>
    <xf numFmtId="0" fontId="4" fillId="0" borderId="21" xfId="0" applyFont="1" applyBorder="1" applyAlignment="1">
      <alignment horizontal="center" vertical="center" wrapText="1" readingOrder="2"/>
    </xf>
    <xf numFmtId="0" fontId="4" fillId="2" borderId="13" xfId="0" applyFont="1" applyFill="1" applyBorder="1" applyAlignment="1">
      <alignment horizontal="right" vertical="center" wrapText="1" readingOrder="2"/>
    </xf>
    <xf numFmtId="164" fontId="8" fillId="0" borderId="0" xfId="0" applyNumberFormat="1" applyFont="1"/>
    <xf numFmtId="0" fontId="8" fillId="0" borderId="28" xfId="0" applyFont="1" applyBorder="1"/>
    <xf numFmtId="0" fontId="1" fillId="0" borderId="27" xfId="0" applyFont="1" applyBorder="1"/>
    <xf numFmtId="0" fontId="4" fillId="0" borderId="0" xfId="0" applyFont="1" applyAlignment="1">
      <alignment horizontal="left" vertical="center" wrapText="1" readingOrder="2"/>
    </xf>
    <xf numFmtId="0" fontId="1" fillId="0" borderId="14" xfId="0" applyFont="1" applyBorder="1" applyAlignment="1">
      <alignment horizontal="center" vertical="center"/>
    </xf>
    <xf numFmtId="1" fontId="0" fillId="0" borderId="0" xfId="0" applyNumberFormat="1"/>
    <xf numFmtId="0" fontId="4" fillId="0" borderId="6" xfId="0" applyFont="1" applyBorder="1" applyAlignment="1">
      <alignment horizontal="right" vertical="center" wrapText="1" readingOrder="2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4" fillId="0" borderId="25" xfId="0" applyFont="1" applyBorder="1" applyAlignment="1">
      <alignment horizontal="center" vertical="center" wrapText="1" readingOrder="2"/>
    </xf>
    <xf numFmtId="0" fontId="12" fillId="2" borderId="13" xfId="0" applyFont="1" applyFill="1" applyBorder="1" applyAlignment="1">
      <alignment horizontal="right" vertical="center" wrapText="1" readingOrder="2"/>
    </xf>
    <xf numFmtId="0" fontId="8" fillId="2" borderId="8" xfId="0" applyFont="1" applyFill="1" applyBorder="1" applyAlignment="1">
      <alignment horizontal="right" vertical="center" wrapText="1" readingOrder="2"/>
    </xf>
    <xf numFmtId="0" fontId="8" fillId="2" borderId="4" xfId="0" applyFont="1" applyFill="1" applyBorder="1" applyAlignment="1">
      <alignment horizontal="right" vertical="center" wrapText="1" readingOrder="2"/>
    </xf>
    <xf numFmtId="164" fontId="4" fillId="0" borderId="4" xfId="0" applyNumberFormat="1" applyFont="1" applyBorder="1" applyAlignment="1">
      <alignment vertical="center" wrapText="1" readingOrder="2"/>
    </xf>
    <xf numFmtId="0" fontId="8" fillId="0" borderId="16" xfId="0" applyFont="1" applyBorder="1" applyAlignment="1">
      <alignment horizontal="center" vertical="center" wrapText="1" readingOrder="2"/>
    </xf>
    <xf numFmtId="0" fontId="8" fillId="0" borderId="17" xfId="0" applyFont="1" applyBorder="1" applyAlignment="1">
      <alignment horizontal="center" vertical="center" wrapText="1" readingOrder="2"/>
    </xf>
    <xf numFmtId="0" fontId="13" fillId="2" borderId="8" xfId="0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15" fillId="0" borderId="27" xfId="0" applyFont="1" applyBorder="1"/>
    <xf numFmtId="0" fontId="16" fillId="0" borderId="11" xfId="0" applyFont="1" applyBorder="1" applyAlignment="1">
      <alignment horizontal="center" vertical="center" wrapText="1" readingOrder="2"/>
    </xf>
    <xf numFmtId="0" fontId="15" fillId="0" borderId="19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9" fillId="0" borderId="3" xfId="0" applyFont="1" applyBorder="1" applyAlignment="1">
      <alignment horizontal="left" vertical="center"/>
    </xf>
    <xf numFmtId="0" fontId="20" fillId="0" borderId="3" xfId="0" applyFont="1" applyBorder="1" applyAlignment="1">
      <alignment vertical="center" wrapText="1"/>
    </xf>
    <xf numFmtId="0" fontId="16" fillId="0" borderId="19" xfId="0" applyFont="1" applyBorder="1" applyAlignment="1">
      <alignment horizontal="center" vertical="center" wrapText="1" readingOrder="2"/>
    </xf>
    <xf numFmtId="0" fontId="17" fillId="0" borderId="0" xfId="0" applyFont="1"/>
    <xf numFmtId="0" fontId="16" fillId="0" borderId="20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24" xfId="0" applyFont="1" applyBorder="1" applyAlignment="1">
      <alignment horizontal="left" vertical="center"/>
    </xf>
    <xf numFmtId="0" fontId="16" fillId="0" borderId="25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21" fillId="0" borderId="25" xfId="0" applyFont="1" applyBorder="1" applyAlignment="1">
      <alignment vertical="center" wrapText="1"/>
    </xf>
    <xf numFmtId="0" fontId="16" fillId="0" borderId="25" xfId="0" applyFont="1" applyBorder="1" applyAlignment="1">
      <alignment vertical="center" wrapText="1" readingOrder="2"/>
    </xf>
    <xf numFmtId="0" fontId="21" fillId="0" borderId="3" xfId="0" applyFont="1" applyBorder="1" applyAlignment="1">
      <alignment vertical="center" wrapText="1"/>
    </xf>
    <xf numFmtId="0" fontId="17" fillId="0" borderId="27" xfId="0" applyFont="1" applyBorder="1"/>
    <xf numFmtId="0" fontId="15" fillId="0" borderId="27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27" xfId="0" applyFont="1" applyBorder="1" applyAlignment="1">
      <alignment vertical="center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left" vertical="center"/>
    </xf>
    <xf numFmtId="3" fontId="4" fillId="0" borderId="1" xfId="0" applyNumberFormat="1" applyFont="1" applyBorder="1" applyAlignment="1">
      <alignment vertical="center" wrapText="1" readingOrder="2"/>
    </xf>
    <xf numFmtId="3" fontId="4" fillId="0" borderId="1" xfId="0" applyNumberFormat="1" applyFont="1" applyBorder="1" applyAlignment="1">
      <alignment horizontal="left" vertical="center" wrapText="1" readingOrder="2"/>
    </xf>
    <xf numFmtId="3" fontId="4" fillId="0" borderId="1" xfId="0" applyNumberFormat="1" applyFont="1" applyBorder="1" applyAlignment="1">
      <alignment horizontal="right" vertical="center"/>
    </xf>
    <xf numFmtId="3" fontId="4" fillId="0" borderId="3" xfId="0" applyNumberFormat="1" applyFont="1" applyBorder="1" applyAlignment="1">
      <alignment horizontal="left" vertical="center" wrapText="1" readingOrder="2"/>
    </xf>
    <xf numFmtId="3" fontId="4" fillId="0" borderId="3" xfId="0" applyNumberFormat="1" applyFont="1" applyBorder="1" applyAlignment="1">
      <alignment horizontal="right" vertical="center"/>
    </xf>
    <xf numFmtId="3" fontId="4" fillId="0" borderId="22" xfId="0" applyNumberFormat="1" applyFont="1" applyBorder="1" applyAlignment="1">
      <alignment vertical="center" wrapText="1" readingOrder="2"/>
    </xf>
    <xf numFmtId="3" fontId="4" fillId="0" borderId="20" xfId="0" applyNumberFormat="1" applyFont="1" applyBorder="1" applyAlignment="1">
      <alignment vertical="center" wrapText="1" readingOrder="2"/>
    </xf>
    <xf numFmtId="3" fontId="4" fillId="0" borderId="2" xfId="0" applyNumberFormat="1" applyFont="1" applyBorder="1" applyAlignment="1">
      <alignment vertical="center" wrapText="1" readingOrder="2"/>
    </xf>
    <xf numFmtId="3" fontId="4" fillId="2" borderId="1" xfId="0" applyNumberFormat="1" applyFont="1" applyFill="1" applyBorder="1" applyAlignment="1">
      <alignment vertical="center" wrapText="1" readingOrder="2"/>
    </xf>
    <xf numFmtId="3" fontId="4" fillId="2" borderId="2" xfId="0" applyNumberFormat="1" applyFont="1" applyFill="1" applyBorder="1" applyAlignment="1">
      <alignment vertical="center" wrapText="1" readingOrder="2"/>
    </xf>
    <xf numFmtId="3" fontId="4" fillId="0" borderId="23" xfId="0" applyNumberFormat="1" applyFont="1" applyBorder="1" applyAlignment="1">
      <alignment vertical="center" wrapText="1" readingOrder="2"/>
    </xf>
    <xf numFmtId="3" fontId="4" fillId="0" borderId="18" xfId="0" applyNumberFormat="1" applyFont="1" applyBorder="1" applyAlignment="1">
      <alignment vertical="center" wrapText="1" readingOrder="2"/>
    </xf>
    <xf numFmtId="3" fontId="4" fillId="0" borderId="11" xfId="0" applyNumberFormat="1" applyFont="1" applyBorder="1" applyAlignment="1">
      <alignment vertical="center" wrapText="1" readingOrder="2"/>
    </xf>
    <xf numFmtId="0" fontId="4" fillId="0" borderId="23" xfId="0" applyFont="1" applyBorder="1" applyAlignment="1">
      <alignment horizontal="right" vertical="center"/>
    </xf>
    <xf numFmtId="3" fontId="4" fillId="0" borderId="23" xfId="0" applyNumberFormat="1" applyFont="1" applyBorder="1" applyAlignment="1">
      <alignment horizontal="right" vertical="center"/>
    </xf>
    <xf numFmtId="3" fontId="4" fillId="0" borderId="25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2" fontId="4" fillId="0" borderId="1" xfId="0" applyNumberFormat="1" applyFont="1" applyBorder="1" applyAlignment="1">
      <alignment horizontal="right" vertical="center"/>
    </xf>
    <xf numFmtId="2" fontId="4" fillId="0" borderId="23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 wrapText="1" readingOrder="2"/>
    </xf>
    <xf numFmtId="3" fontId="4" fillId="0" borderId="11" xfId="0" applyNumberFormat="1" applyFont="1" applyBorder="1" applyAlignment="1">
      <alignment horizontal="right" vertical="center"/>
    </xf>
    <xf numFmtId="3" fontId="4" fillId="0" borderId="7" xfId="0" applyNumberFormat="1" applyFont="1" applyBorder="1" applyAlignment="1">
      <alignment horizontal="right" vertical="center"/>
    </xf>
    <xf numFmtId="164" fontId="4" fillId="0" borderId="2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 wrapText="1" readingOrder="2"/>
    </xf>
    <xf numFmtId="3" fontId="4" fillId="0" borderId="1" xfId="0" applyNumberFormat="1" applyFont="1" applyBorder="1" applyAlignment="1">
      <alignment horizontal="center" vertical="center" wrapText="1" readingOrder="2"/>
    </xf>
    <xf numFmtId="3" fontId="4" fillId="0" borderId="1" xfId="0" applyNumberFormat="1" applyFont="1" applyBorder="1" applyAlignment="1">
      <alignment horizontal="center" wrapText="1" readingOrder="2"/>
    </xf>
    <xf numFmtId="164" fontId="4" fillId="2" borderId="1" xfId="0" applyNumberFormat="1" applyFont="1" applyFill="1" applyBorder="1" applyAlignment="1">
      <alignment horizontal="center" vertical="center" wrapText="1" readingOrder="2"/>
    </xf>
    <xf numFmtId="3" fontId="4" fillId="0" borderId="2" xfId="0" applyNumberFormat="1" applyFont="1" applyBorder="1" applyAlignment="1">
      <alignment horizontal="center" vertical="center" wrapText="1" readingOrder="2"/>
    </xf>
    <xf numFmtId="164" fontId="4" fillId="0" borderId="1" xfId="0" applyNumberFormat="1" applyFont="1" applyBorder="1" applyAlignment="1">
      <alignment horizontal="center" vertical="center" wrapText="1" readingOrder="2"/>
    </xf>
    <xf numFmtId="0" fontId="4" fillId="0" borderId="5" xfId="0" applyFont="1" applyBorder="1" applyAlignment="1">
      <alignment horizontal="right" vertical="center" wrapText="1" readingOrder="2"/>
    </xf>
    <xf numFmtId="0" fontId="25" fillId="0" borderId="3" xfId="0" applyFont="1" applyBorder="1" applyAlignment="1">
      <alignment vertical="center" wrapText="1"/>
    </xf>
    <xf numFmtId="164" fontId="16" fillId="0" borderId="2" xfId="0" applyNumberFormat="1" applyFont="1" applyBorder="1" applyAlignment="1">
      <alignment horizontal="center" vertical="center" wrapText="1" readingOrder="2"/>
    </xf>
    <xf numFmtId="3" fontId="16" fillId="0" borderId="2" xfId="0" applyNumberFormat="1" applyFont="1" applyBorder="1" applyAlignment="1">
      <alignment horizontal="center" vertical="center" wrapText="1" readingOrder="2"/>
    </xf>
    <xf numFmtId="3" fontId="16" fillId="2" borderId="22" xfId="0" applyNumberFormat="1" applyFont="1" applyFill="1" applyBorder="1" applyAlignment="1">
      <alignment horizontal="center" vertical="center" wrapText="1" readingOrder="2"/>
    </xf>
    <xf numFmtId="3" fontId="16" fillId="2" borderId="23" xfId="0" applyNumberFormat="1" applyFont="1" applyFill="1" applyBorder="1" applyAlignment="1">
      <alignment horizontal="center" vertical="center" wrapText="1" readingOrder="2"/>
    </xf>
    <xf numFmtId="3" fontId="16" fillId="2" borderId="1" xfId="0" applyNumberFormat="1" applyFont="1" applyFill="1" applyBorder="1" applyAlignment="1">
      <alignment horizontal="center" vertical="center" wrapText="1" readingOrder="2"/>
    </xf>
    <xf numFmtId="164" fontId="16" fillId="2" borderId="1" xfId="0" applyNumberFormat="1" applyFont="1" applyFill="1" applyBorder="1" applyAlignment="1">
      <alignment horizontal="center" vertical="center" wrapText="1" readingOrder="2"/>
    </xf>
    <xf numFmtId="3" fontId="16" fillId="0" borderId="23" xfId="0" applyNumberFormat="1" applyFont="1" applyBorder="1" applyAlignment="1">
      <alignment horizontal="center" vertical="center" wrapText="1" readingOrder="2"/>
    </xf>
    <xf numFmtId="3" fontId="16" fillId="0" borderId="1" xfId="0" applyNumberFormat="1" applyFont="1" applyBorder="1" applyAlignment="1">
      <alignment horizontal="center" wrapText="1" readingOrder="2"/>
    </xf>
    <xf numFmtId="3" fontId="16" fillId="0" borderId="1" xfId="0" applyNumberFormat="1" applyFont="1" applyBorder="1" applyAlignment="1">
      <alignment horizontal="center" vertical="center" wrapText="1" readingOrder="2"/>
    </xf>
    <xf numFmtId="3" fontId="16" fillId="0" borderId="22" xfId="0" applyNumberFormat="1" applyFont="1" applyBorder="1" applyAlignment="1">
      <alignment horizontal="center" vertical="center" wrapText="1" readingOrder="2"/>
    </xf>
    <xf numFmtId="164" fontId="16" fillId="0" borderId="23" xfId="0" applyNumberFormat="1" applyFont="1" applyBorder="1" applyAlignment="1">
      <alignment horizontal="center" wrapText="1" readingOrder="2"/>
    </xf>
    <xf numFmtId="164" fontId="16" fillId="0" borderId="25" xfId="0" applyNumberFormat="1" applyFont="1" applyBorder="1" applyAlignment="1">
      <alignment horizontal="center" vertical="center" wrapText="1" readingOrder="2"/>
    </xf>
    <xf numFmtId="3" fontId="16" fillId="0" borderId="11" xfId="0" applyNumberFormat="1" applyFont="1" applyBorder="1" applyAlignment="1">
      <alignment horizontal="center" vertical="center" wrapText="1" readingOrder="2"/>
    </xf>
    <xf numFmtId="164" fontId="16" fillId="0" borderId="23" xfId="0" applyNumberFormat="1" applyFont="1" applyBorder="1" applyAlignment="1">
      <alignment horizontal="center" vertical="center" wrapText="1" readingOrder="2"/>
    </xf>
    <xf numFmtId="164" fontId="16" fillId="0" borderId="1" xfId="0" applyNumberFormat="1" applyFont="1" applyBorder="1" applyAlignment="1">
      <alignment horizontal="center" vertical="center" wrapText="1" readingOrder="2"/>
    </xf>
    <xf numFmtId="3" fontId="4" fillId="0" borderId="22" xfId="0" applyNumberFormat="1" applyFont="1" applyBorder="1" applyAlignment="1">
      <alignment horizontal="center" vertical="center" wrapText="1" readingOrder="2"/>
    </xf>
    <xf numFmtId="3" fontId="4" fillId="0" borderId="18" xfId="0" applyNumberFormat="1" applyFont="1" applyBorder="1" applyAlignment="1">
      <alignment horizontal="center" vertical="center" wrapText="1" readingOrder="2"/>
    </xf>
    <xf numFmtId="3" fontId="4" fillId="0" borderId="20" xfId="0" applyNumberFormat="1" applyFont="1" applyBorder="1" applyAlignment="1">
      <alignment horizontal="center" vertical="center" wrapText="1" readingOrder="2"/>
    </xf>
    <xf numFmtId="164" fontId="4" fillId="0" borderId="4" xfId="0" applyNumberFormat="1" applyFont="1" applyBorder="1" applyAlignment="1">
      <alignment horizontal="center" vertical="center" wrapText="1" readingOrder="2"/>
    </xf>
    <xf numFmtId="164" fontId="4" fillId="0" borderId="25" xfId="0" applyNumberFormat="1" applyFont="1" applyBorder="1" applyAlignment="1">
      <alignment horizontal="center" vertical="center" wrapText="1" readingOrder="2"/>
    </xf>
    <xf numFmtId="3" fontId="4" fillId="2" borderId="1" xfId="0" applyNumberFormat="1" applyFont="1" applyFill="1" applyBorder="1" applyAlignment="1">
      <alignment horizontal="center" vertical="center" wrapText="1" readingOrder="2"/>
    </xf>
    <xf numFmtId="3" fontId="4" fillId="2" borderId="2" xfId="0" applyNumberFormat="1" applyFont="1" applyFill="1" applyBorder="1" applyAlignment="1">
      <alignment horizontal="center" vertical="center" wrapText="1" readingOrder="2"/>
    </xf>
    <xf numFmtId="3" fontId="4" fillId="0" borderId="23" xfId="0" applyNumberFormat="1" applyFont="1" applyBorder="1" applyAlignment="1">
      <alignment horizontal="center" vertical="center" wrapText="1" readingOrder="2"/>
    </xf>
    <xf numFmtId="3" fontId="4" fillId="0" borderId="11" xfId="0" applyNumberFormat="1" applyFont="1" applyBorder="1" applyAlignment="1">
      <alignment horizontal="center" vertical="center" wrapText="1" readingOrder="2"/>
    </xf>
    <xf numFmtId="164" fontId="4" fillId="2" borderId="23" xfId="0" applyNumberFormat="1" applyFont="1" applyFill="1" applyBorder="1" applyAlignment="1">
      <alignment horizontal="center" vertical="center" wrapText="1" readingOrder="2"/>
    </xf>
    <xf numFmtId="0" fontId="8" fillId="0" borderId="1" xfId="0" applyFont="1" applyBorder="1" applyAlignment="1">
      <alignment horizontal="center" vertical="center" wrapText="1" readingOrder="2"/>
    </xf>
    <xf numFmtId="164" fontId="4" fillId="0" borderId="3" xfId="0" applyNumberFormat="1" applyFont="1" applyBorder="1" applyAlignment="1">
      <alignment horizontal="center" vertical="center" wrapText="1" readingOrder="2"/>
    </xf>
    <xf numFmtId="3" fontId="4" fillId="0" borderId="31" xfId="0" applyNumberFormat="1" applyFont="1" applyBorder="1" applyAlignment="1">
      <alignment horizontal="right" vertical="center"/>
    </xf>
    <xf numFmtId="3" fontId="4" fillId="0" borderId="30" xfId="0" applyNumberFormat="1" applyFont="1" applyBorder="1" applyAlignment="1">
      <alignment horizontal="right" vertical="center"/>
    </xf>
    <xf numFmtId="2" fontId="4" fillId="0" borderId="31" xfId="0" applyNumberFormat="1" applyFont="1" applyBorder="1" applyAlignment="1">
      <alignment horizontal="right" vertical="center"/>
    </xf>
    <xf numFmtId="0" fontId="9" fillId="0" borderId="31" xfId="0" applyFont="1" applyBorder="1"/>
    <xf numFmtId="164" fontId="27" fillId="0" borderId="31" xfId="0" applyNumberFormat="1" applyFont="1" applyBorder="1" applyAlignment="1">
      <alignment horizontal="right" vertical="center"/>
    </xf>
    <xf numFmtId="0" fontId="9" fillId="0" borderId="32" xfId="0" applyFont="1" applyBorder="1"/>
    <xf numFmtId="0" fontId="1" fillId="0" borderId="12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33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34" xfId="0" applyFont="1" applyBorder="1" applyAlignment="1">
      <alignment horizontal="right" vertical="center"/>
    </xf>
    <xf numFmtId="0" fontId="26" fillId="0" borderId="30" xfId="0" applyFont="1" applyBorder="1"/>
    <xf numFmtId="3" fontId="9" fillId="0" borderId="30" xfId="0" applyNumberFormat="1" applyFont="1" applyBorder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 readingOrder="2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right" vertical="center" readingOrder="2"/>
    </xf>
    <xf numFmtId="0" fontId="4" fillId="0" borderId="12" xfId="0" applyFont="1" applyBorder="1" applyAlignment="1">
      <alignment horizontal="center" vertical="center" wrapText="1" readingOrder="2"/>
    </xf>
    <xf numFmtId="0" fontId="4" fillId="0" borderId="5" xfId="0" applyFont="1" applyBorder="1" applyAlignment="1">
      <alignment horizontal="center" vertical="center" wrapText="1" readingOrder="2"/>
    </xf>
    <xf numFmtId="0" fontId="4" fillId="0" borderId="6" xfId="0" applyFont="1" applyBorder="1" applyAlignment="1">
      <alignment horizontal="center" vertical="center" wrapText="1" readingOrder="2"/>
    </xf>
    <xf numFmtId="0" fontId="4" fillId="0" borderId="14" xfId="0" applyFont="1" applyBorder="1" applyAlignment="1">
      <alignment horizontal="center" vertical="center" wrapText="1" readingOrder="2"/>
    </xf>
    <xf numFmtId="0" fontId="4" fillId="0" borderId="15" xfId="0" applyFont="1" applyBorder="1" applyAlignment="1">
      <alignment horizontal="center" vertical="center" wrapText="1" readingOrder="2"/>
    </xf>
    <xf numFmtId="0" fontId="4" fillId="0" borderId="18" xfId="0" applyFont="1" applyBorder="1" applyAlignment="1">
      <alignment horizontal="center" vertical="center" wrapText="1" readingOrder="2"/>
    </xf>
    <xf numFmtId="0" fontId="4" fillId="0" borderId="11" xfId="0" applyFont="1" applyBorder="1" applyAlignment="1">
      <alignment horizontal="center" vertical="center" wrapText="1" readingOrder="2"/>
    </xf>
    <xf numFmtId="0" fontId="4" fillId="0" borderId="7" xfId="0" applyFont="1" applyBorder="1" applyAlignment="1">
      <alignment horizontal="center" vertical="center" wrapText="1" readingOrder="2"/>
    </xf>
    <xf numFmtId="0" fontId="4" fillId="0" borderId="0" xfId="0" applyFont="1" applyAlignment="1">
      <alignment horizontal="center" vertical="center" wrapText="1" readingOrder="2"/>
    </xf>
    <xf numFmtId="0" fontId="7" fillId="0" borderId="14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 readingOrder="1"/>
    </xf>
    <xf numFmtId="0" fontId="4" fillId="0" borderId="10" xfId="0" applyFont="1" applyBorder="1" applyAlignment="1">
      <alignment horizontal="center" vertical="center" wrapText="1" readingOrder="1"/>
    </xf>
    <xf numFmtId="0" fontId="4" fillId="0" borderId="6" xfId="0" applyFont="1" applyBorder="1" applyAlignment="1">
      <alignment horizontal="center" vertical="center" wrapText="1" readingOrder="1"/>
    </xf>
    <xf numFmtId="0" fontId="12" fillId="0" borderId="0" xfId="0" applyFont="1" applyAlignment="1">
      <alignment horizontal="right" vertical="center" readingOrder="2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2" fontId="16" fillId="0" borderId="38" xfId="0" applyNumberFormat="1" applyFont="1" applyBorder="1" applyAlignment="1">
      <alignment horizontal="center" vertical="center" wrapText="1"/>
    </xf>
    <xf numFmtId="2" fontId="16" fillId="0" borderId="39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readingOrder="2"/>
    </xf>
    <xf numFmtId="0" fontId="4" fillId="0" borderId="38" xfId="0" applyFont="1" applyBorder="1" applyAlignment="1">
      <alignment horizontal="center" vertical="center" readingOrder="2"/>
    </xf>
    <xf numFmtId="0" fontId="24" fillId="2" borderId="0" xfId="0" applyFont="1" applyFill="1" applyAlignment="1">
      <alignment horizontal="right" vertical="center" wrapText="1" readingOrder="2"/>
    </xf>
    <xf numFmtId="0" fontId="22" fillId="0" borderId="0" xfId="0" applyFont="1" applyAlignment="1">
      <alignment horizontal="center" vertical="center" wrapText="1" readingOrder="2"/>
    </xf>
    <xf numFmtId="0" fontId="23" fillId="0" borderId="0" xfId="0" applyFont="1" applyAlignment="1">
      <alignment horizontal="center" vertical="center" wrapText="1"/>
    </xf>
    <xf numFmtId="0" fontId="1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2" fontId="4" fillId="0" borderId="37" xfId="0" applyNumberFormat="1" applyFont="1" applyBorder="1" applyAlignment="1">
      <alignment horizontal="center" vertical="center" wrapText="1"/>
    </xf>
    <xf numFmtId="2" fontId="4" fillId="0" borderId="38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 readingOrder="2"/>
    </xf>
    <xf numFmtId="0" fontId="16" fillId="0" borderId="20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 readingOrder="2"/>
    </xf>
    <xf numFmtId="0" fontId="4" fillId="0" borderId="8" xfId="0" applyFont="1" applyBorder="1" applyAlignment="1">
      <alignment horizontal="center" vertical="center" wrapText="1" readingOrder="2"/>
    </xf>
    <xf numFmtId="0" fontId="4" fillId="0" borderId="21" xfId="0" applyFont="1" applyBorder="1" applyAlignment="1">
      <alignment horizontal="center" vertical="center" wrapText="1" readingOrder="2"/>
    </xf>
    <xf numFmtId="0" fontId="4" fillId="0" borderId="14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 readingOrder="1"/>
    </xf>
    <xf numFmtId="0" fontId="16" fillId="0" borderId="2" xfId="0" applyFont="1" applyBorder="1" applyAlignment="1">
      <alignment horizontal="center" vertical="center" wrapText="1" readingOrder="2"/>
    </xf>
    <xf numFmtId="0" fontId="16" fillId="0" borderId="7" xfId="0" applyFont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right" vertical="center" wrapText="1" readingOrder="2"/>
    </xf>
    <xf numFmtId="0" fontId="24" fillId="2" borderId="9" xfId="0" applyFont="1" applyFill="1" applyBorder="1" applyAlignment="1">
      <alignment horizontal="right" vertical="center" wrapText="1" readingOrder="2"/>
    </xf>
    <xf numFmtId="0" fontId="16" fillId="0" borderId="6" xfId="0" applyFont="1" applyBorder="1" applyAlignment="1">
      <alignment horizontal="center" vertical="center" wrapText="1" readingOrder="2"/>
    </xf>
    <xf numFmtId="0" fontId="8" fillId="0" borderId="13" xfId="0" applyFont="1" applyBorder="1" applyAlignment="1">
      <alignment horizontal="center" vertical="center" wrapText="1" readingOrder="2"/>
    </xf>
    <xf numFmtId="0" fontId="8" fillId="0" borderId="8" xfId="0" applyFont="1" applyBorder="1" applyAlignment="1">
      <alignment horizontal="center" vertical="center" wrapText="1" readingOrder="2"/>
    </xf>
    <xf numFmtId="0" fontId="8" fillId="0" borderId="21" xfId="0" applyFont="1" applyBorder="1" applyAlignment="1">
      <alignment horizontal="center" vertical="center" wrapText="1" readingOrder="2"/>
    </xf>
    <xf numFmtId="0" fontId="16" fillId="0" borderId="14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5" fillId="0" borderId="27" xfId="0" applyFont="1" applyBorder="1" applyAlignment="1">
      <alignment horizontal="right" vertical="center" readingOrder="2"/>
    </xf>
    <xf numFmtId="0" fontId="13" fillId="0" borderId="8" xfId="0" applyFont="1" applyBorder="1" applyAlignment="1">
      <alignment horizontal="center" vertical="center" wrapText="1" readingOrder="2"/>
    </xf>
    <xf numFmtId="0" fontId="8" fillId="0" borderId="18" xfId="0" applyFont="1" applyBorder="1" applyAlignment="1">
      <alignment horizontal="center" vertical="center" wrapText="1" readingOrder="2"/>
    </xf>
    <xf numFmtId="0" fontId="8" fillId="0" borderId="11" xfId="0" applyFont="1" applyBorder="1" applyAlignment="1">
      <alignment horizontal="center" vertical="center" wrapText="1" readingOrder="2"/>
    </xf>
    <xf numFmtId="0" fontId="8" fillId="0" borderId="14" xfId="0" applyFont="1" applyBorder="1" applyAlignment="1">
      <alignment horizontal="center" vertical="center" wrapText="1" readingOrder="2"/>
    </xf>
    <xf numFmtId="0" fontId="8" fillId="0" borderId="2" xfId="0" applyFont="1" applyBorder="1" applyAlignment="1">
      <alignment horizontal="center" vertical="center" wrapText="1" readingOrder="2"/>
    </xf>
    <xf numFmtId="0" fontId="3" fillId="0" borderId="8" xfId="0" applyFont="1" applyBorder="1" applyAlignment="1">
      <alignment horizontal="center" vertical="center" wrapText="1" readingOrder="2"/>
    </xf>
    <xf numFmtId="0" fontId="1" fillId="0" borderId="27" xfId="0" applyFont="1" applyBorder="1" applyAlignment="1">
      <alignment horizontal="right" vertical="center"/>
    </xf>
    <xf numFmtId="0" fontId="5" fillId="0" borderId="27" xfId="0" applyFont="1" applyBorder="1" applyAlignment="1">
      <alignment horizontal="right" vertical="center"/>
    </xf>
    <xf numFmtId="0" fontId="8" fillId="0" borderId="7" xfId="0" applyFont="1" applyBorder="1" applyAlignment="1">
      <alignment horizontal="center" vertical="center" wrapText="1" readingOrder="1"/>
    </xf>
    <xf numFmtId="0" fontId="8" fillId="0" borderId="10" xfId="0" applyFont="1" applyBorder="1" applyAlignment="1">
      <alignment horizontal="center" vertical="center" wrapText="1" readingOrder="1"/>
    </xf>
    <xf numFmtId="0" fontId="8" fillId="0" borderId="6" xfId="0" applyFont="1" applyBorder="1" applyAlignment="1">
      <alignment horizontal="center" vertical="center" wrapText="1" readingOrder="1"/>
    </xf>
    <xf numFmtId="0" fontId="13" fillId="2" borderId="0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333300"/>
      <color rgb="FFCC3300"/>
      <color rgb="FF009900"/>
      <color rgb="FFCCCC00"/>
      <color rgb="FFCC00FF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rightToLeft="1" zoomScaleNormal="100" workbookViewId="0">
      <selection activeCell="A2" sqref="A2:I12"/>
    </sheetView>
  </sheetViews>
  <sheetFormatPr defaultColWidth="9.109375" defaultRowHeight="14.4" x14ac:dyDescent="0.3"/>
  <cols>
    <col min="1" max="1" width="12.88671875" customWidth="1"/>
    <col min="2" max="4" width="12.44140625" customWidth="1"/>
    <col min="5" max="5" width="13" customWidth="1"/>
    <col min="6" max="7" width="12.44140625" customWidth="1"/>
    <col min="8" max="8" width="13.88671875" customWidth="1"/>
    <col min="9" max="9" width="9.33203125" hidden="1" customWidth="1"/>
    <col min="10" max="10" width="0" hidden="1" customWidth="1"/>
    <col min="11" max="11" width="0.109375" hidden="1" customWidth="1"/>
    <col min="12" max="13" width="0" hidden="1" customWidth="1"/>
  </cols>
  <sheetData>
    <row r="1" spans="1:14" ht="37.5" customHeight="1" x14ac:dyDescent="0.3"/>
    <row r="2" spans="1:14" ht="36.75" customHeight="1" x14ac:dyDescent="0.3">
      <c r="A2" s="160" t="s">
        <v>132</v>
      </c>
      <c r="B2" s="160"/>
      <c r="C2" s="160"/>
      <c r="D2" s="160"/>
      <c r="E2" s="160"/>
      <c r="F2" s="160"/>
      <c r="G2" s="160"/>
      <c r="H2" s="160"/>
      <c r="I2" s="160"/>
      <c r="L2" s="162"/>
      <c r="M2" s="162"/>
    </row>
    <row r="3" spans="1:14" ht="30.75" customHeight="1" x14ac:dyDescent="0.3">
      <c r="A3" s="163" t="s">
        <v>114</v>
      </c>
      <c r="B3" s="163"/>
      <c r="C3" s="163"/>
      <c r="D3" s="163"/>
      <c r="E3" s="163"/>
      <c r="F3" s="163"/>
      <c r="G3" s="163"/>
      <c r="H3" s="163"/>
      <c r="I3" s="163"/>
      <c r="J3" s="2"/>
      <c r="K3" s="2"/>
      <c r="L3" s="2"/>
    </row>
    <row r="4" spans="1:14" ht="23.25" customHeight="1" thickBot="1" x14ac:dyDescent="0.35">
      <c r="A4" s="164" t="s">
        <v>40</v>
      </c>
      <c r="B4" s="164"/>
      <c r="C4" s="3"/>
      <c r="D4" s="3"/>
      <c r="E4" s="3"/>
      <c r="F4" s="3"/>
      <c r="G4" s="3"/>
      <c r="H4" s="62" t="s">
        <v>32</v>
      </c>
      <c r="I4" s="46"/>
    </row>
    <row r="5" spans="1:14" ht="24.75" customHeight="1" thickTop="1" x14ac:dyDescent="0.3">
      <c r="A5" s="165" t="s">
        <v>9</v>
      </c>
      <c r="B5" s="168" t="s">
        <v>21</v>
      </c>
      <c r="C5" s="169"/>
      <c r="D5" s="169"/>
      <c r="E5" s="165"/>
      <c r="F5" s="170" t="s">
        <v>11</v>
      </c>
      <c r="G5" s="168" t="s">
        <v>62</v>
      </c>
      <c r="H5" s="169"/>
      <c r="I5" s="174" t="s">
        <v>34</v>
      </c>
    </row>
    <row r="6" spans="1:14" ht="24.75" customHeight="1" x14ac:dyDescent="0.3">
      <c r="A6" s="166"/>
      <c r="B6" s="177" t="s">
        <v>101</v>
      </c>
      <c r="C6" s="178"/>
      <c r="D6" s="178"/>
      <c r="E6" s="179"/>
      <c r="F6" s="171"/>
      <c r="G6" s="172" t="s">
        <v>0</v>
      </c>
      <c r="H6" s="173"/>
      <c r="I6" s="175"/>
    </row>
    <row r="7" spans="1:14" ht="48" customHeight="1" thickBot="1" x14ac:dyDescent="0.35">
      <c r="A7" s="167"/>
      <c r="B7" s="39" t="s">
        <v>31</v>
      </c>
      <c r="C7" s="53" t="s">
        <v>71</v>
      </c>
      <c r="D7" s="53" t="s">
        <v>72</v>
      </c>
      <c r="E7" s="39" t="s">
        <v>73</v>
      </c>
      <c r="F7" s="63" t="s">
        <v>20</v>
      </c>
      <c r="G7" s="53" t="s">
        <v>70</v>
      </c>
      <c r="H7" s="53" t="s">
        <v>71</v>
      </c>
      <c r="I7" s="176"/>
      <c r="M7" s="9"/>
    </row>
    <row r="8" spans="1:14" ht="30.75" customHeight="1" thickTop="1" x14ac:dyDescent="0.3">
      <c r="A8" s="50" t="s">
        <v>24</v>
      </c>
      <c r="B8" s="109">
        <f>E8+D8+C8</f>
        <v>239556</v>
      </c>
      <c r="C8" s="109">
        <v>236479</v>
      </c>
      <c r="D8" s="109">
        <v>0</v>
      </c>
      <c r="E8" s="109">
        <v>3077</v>
      </c>
      <c r="F8" s="109">
        <v>416254</v>
      </c>
      <c r="G8" s="113">
        <f>F8/B8*1000</f>
        <v>1737.6062382073503</v>
      </c>
      <c r="H8" s="142">
        <f>F8/C8*1000</f>
        <v>1760.2154948219504</v>
      </c>
      <c r="I8" s="13" t="s">
        <v>27</v>
      </c>
    </row>
    <row r="9" spans="1:14" ht="30.75" customHeight="1" x14ac:dyDescent="0.3">
      <c r="A9" s="12" t="s">
        <v>25</v>
      </c>
      <c r="B9" s="109">
        <f t="shared" ref="B9" si="0">D9+C9</f>
        <v>32992</v>
      </c>
      <c r="C9" s="109">
        <v>32992</v>
      </c>
      <c r="D9" s="109">
        <v>0</v>
      </c>
      <c r="E9" s="109">
        <v>0</v>
      </c>
      <c r="F9" s="124">
        <v>189447</v>
      </c>
      <c r="G9" s="113">
        <f>F9/B9*1000</f>
        <v>5742.2102327837056</v>
      </c>
      <c r="H9" s="142">
        <f>F9/C9*1000</f>
        <v>5742.2102327837056</v>
      </c>
      <c r="I9" s="13" t="s">
        <v>30</v>
      </c>
    </row>
    <row r="10" spans="1:14" ht="6.75" customHeight="1" x14ac:dyDescent="0.3">
      <c r="A10" s="4"/>
      <c r="B10" s="4"/>
      <c r="C10" s="4"/>
      <c r="D10" s="161"/>
      <c r="E10" s="161"/>
      <c r="F10" s="161"/>
      <c r="G10" s="161"/>
      <c r="H10" s="161"/>
      <c r="I10" s="161"/>
    </row>
    <row r="11" spans="1:14" x14ac:dyDescent="0.3">
      <c r="A11" s="180"/>
      <c r="B11" s="180"/>
      <c r="C11" s="180"/>
      <c r="D11" s="180"/>
      <c r="E11" s="180"/>
      <c r="F11" s="1"/>
      <c r="G11" s="1"/>
      <c r="H11" s="1"/>
    </row>
    <row r="12" spans="1:14" x14ac:dyDescent="0.3">
      <c r="A12" s="1"/>
      <c r="B12" s="1"/>
      <c r="C12" s="1"/>
      <c r="D12" s="1"/>
      <c r="E12" s="1"/>
      <c r="F12" s="1"/>
      <c r="G12" s="1"/>
      <c r="H12" s="1"/>
      <c r="I12" t="s">
        <v>6</v>
      </c>
    </row>
    <row r="13" spans="1:14" x14ac:dyDescent="0.3">
      <c r="A13" s="1"/>
      <c r="B13" s="1"/>
      <c r="C13" s="1"/>
      <c r="D13" s="1"/>
      <c r="E13" s="1"/>
      <c r="F13" s="1"/>
      <c r="G13" s="1"/>
      <c r="H13" s="1"/>
    </row>
    <row r="14" spans="1:14" x14ac:dyDescent="0.3">
      <c r="A14" s="1"/>
      <c r="B14" s="1"/>
      <c r="C14" s="1"/>
      <c r="D14" s="1"/>
      <c r="E14" s="1"/>
      <c r="F14" s="159"/>
      <c r="G14" s="159"/>
      <c r="H14" s="159"/>
      <c r="I14" s="159"/>
      <c r="J14" s="7"/>
      <c r="K14" s="7"/>
      <c r="L14" s="7"/>
      <c r="M14" s="7"/>
      <c r="N14" s="7"/>
    </row>
    <row r="15" spans="1:14" x14ac:dyDescent="0.3">
      <c r="A15" s="1"/>
      <c r="B15" s="1"/>
      <c r="C15" s="1"/>
      <c r="D15" s="1"/>
      <c r="E15" s="1"/>
      <c r="F15" s="1"/>
      <c r="G15" s="1"/>
      <c r="H15" s="1"/>
    </row>
    <row r="17" spans="12:18" x14ac:dyDescent="0.3">
      <c r="L17" s="10"/>
      <c r="M17" s="10"/>
      <c r="N17" s="10"/>
      <c r="O17" s="10"/>
      <c r="P17" s="10"/>
      <c r="Q17" s="8"/>
      <c r="R17" s="8"/>
    </row>
    <row r="19" spans="12:18" x14ac:dyDescent="0.3">
      <c r="L19" s="10"/>
      <c r="M19" s="10"/>
      <c r="N19" s="10"/>
      <c r="O19" s="10"/>
      <c r="P19" s="10"/>
    </row>
  </sheetData>
  <mergeCells count="13">
    <mergeCell ref="F14:I14"/>
    <mergeCell ref="A2:I2"/>
    <mergeCell ref="D10:I10"/>
    <mergeCell ref="L2:M2"/>
    <mergeCell ref="A3:I3"/>
    <mergeCell ref="A4:B4"/>
    <mergeCell ref="A5:A7"/>
    <mergeCell ref="B5:E5"/>
    <mergeCell ref="F5:F6"/>
    <mergeCell ref="G5:H6"/>
    <mergeCell ref="I5:I7"/>
    <mergeCell ref="B6:E6"/>
    <mergeCell ref="A11:E11"/>
  </mergeCells>
  <printOptions horizontalCentered="1" verticalCentered="1"/>
  <pageMargins left="0.23622047244094491" right="0.74803149606299213" top="0.23622047244094491" bottom="0.23622047244094491" header="0" footer="0"/>
  <pageSetup orientation="landscape" r:id="rId1"/>
  <headerFooter>
    <oddFooter>&amp;L         &amp;C3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rightToLeft="1" zoomScaleNormal="100" zoomScaleSheetLayoutView="70" workbookViewId="0">
      <selection activeCell="D23" sqref="D23"/>
    </sheetView>
  </sheetViews>
  <sheetFormatPr defaultColWidth="9" defaultRowHeight="14.4" x14ac:dyDescent="0.3"/>
  <cols>
    <col min="1" max="1" width="19.44140625" customWidth="1"/>
    <col min="2" max="2" width="11.33203125" customWidth="1"/>
    <col min="3" max="3" width="15" customWidth="1"/>
    <col min="4" max="4" width="15.6640625" customWidth="1"/>
    <col min="5" max="5" width="16.6640625" customWidth="1"/>
    <col min="6" max="6" width="5.88671875" customWidth="1"/>
    <col min="8" max="9" width="0" hidden="1" customWidth="1"/>
    <col min="10" max="10" width="0.109375" hidden="1" customWidth="1"/>
    <col min="11" max="11" width="0" hidden="1" customWidth="1"/>
    <col min="12" max="12" width="0.109375" hidden="1" customWidth="1"/>
  </cols>
  <sheetData>
    <row r="1" spans="1:10" ht="31.5" customHeight="1" x14ac:dyDescent="0.3">
      <c r="A1" s="188" t="s">
        <v>119</v>
      </c>
      <c r="B1" s="188"/>
      <c r="C1" s="188"/>
      <c r="D1" s="188"/>
      <c r="E1" s="188"/>
    </row>
    <row r="2" spans="1:10" ht="28.5" customHeight="1" x14ac:dyDescent="0.3">
      <c r="A2" s="189" t="s">
        <v>120</v>
      </c>
      <c r="B2" s="189"/>
      <c r="C2" s="189"/>
      <c r="D2" s="189"/>
      <c r="E2" s="189"/>
    </row>
    <row r="3" spans="1:10" ht="18" customHeight="1" thickBot="1" x14ac:dyDescent="0.35">
      <c r="A3" s="80" t="s">
        <v>50</v>
      </c>
      <c r="B3" s="24"/>
      <c r="C3" s="24"/>
      <c r="D3" s="25"/>
      <c r="E3" s="81" t="s">
        <v>51</v>
      </c>
    </row>
    <row r="4" spans="1:10" ht="16.5" customHeight="1" thickTop="1" x14ac:dyDescent="0.3">
      <c r="A4" s="190" t="s">
        <v>9</v>
      </c>
      <c r="B4" s="149" t="s">
        <v>52</v>
      </c>
      <c r="C4" s="26" t="s">
        <v>23</v>
      </c>
      <c r="D4" s="48" t="s">
        <v>24</v>
      </c>
      <c r="E4" s="48" t="s">
        <v>25</v>
      </c>
    </row>
    <row r="5" spans="1:10" ht="16.5" customHeight="1" thickBot="1" x14ac:dyDescent="0.35">
      <c r="A5" s="191"/>
      <c r="B5" s="150" t="s">
        <v>53</v>
      </c>
      <c r="C5" s="64" t="s">
        <v>26</v>
      </c>
      <c r="D5" s="65" t="s">
        <v>27</v>
      </c>
      <c r="E5" s="65" t="s">
        <v>30</v>
      </c>
      <c r="F5" s="6"/>
    </row>
    <row r="6" spans="1:10" ht="14.25" customHeight="1" thickTop="1" x14ac:dyDescent="0.3">
      <c r="A6" s="192" t="s">
        <v>96</v>
      </c>
      <c r="B6" s="151" t="s">
        <v>124</v>
      </c>
      <c r="C6" s="101">
        <v>0.26</v>
      </c>
      <c r="D6" s="86">
        <v>5151.6000000000004</v>
      </c>
      <c r="E6" s="88">
        <v>564</v>
      </c>
      <c r="H6" s="85">
        <v>558</v>
      </c>
      <c r="I6" s="87">
        <v>246</v>
      </c>
    </row>
    <row r="7" spans="1:10" ht="14.25" customHeight="1" x14ac:dyDescent="0.3">
      <c r="A7" s="193"/>
      <c r="B7" s="152">
        <v>2020</v>
      </c>
      <c r="C7" s="101">
        <v>0.6</v>
      </c>
      <c r="D7" s="86">
        <v>4054</v>
      </c>
      <c r="E7" s="88">
        <v>965</v>
      </c>
      <c r="F7" s="15"/>
      <c r="H7" s="86">
        <v>5151.6000000000004</v>
      </c>
      <c r="I7" s="88">
        <v>564</v>
      </c>
    </row>
    <row r="8" spans="1:10" ht="14.25" customHeight="1" x14ac:dyDescent="0.3">
      <c r="A8" s="193"/>
      <c r="B8" s="152">
        <v>2021</v>
      </c>
      <c r="C8" s="101">
        <v>0.13</v>
      </c>
      <c r="D8" s="86">
        <v>3259</v>
      </c>
      <c r="E8" s="88">
        <v>767</v>
      </c>
      <c r="H8" s="86">
        <v>4054</v>
      </c>
      <c r="I8" s="88">
        <v>965</v>
      </c>
    </row>
    <row r="9" spans="1:10" ht="14.25" customHeight="1" x14ac:dyDescent="0.3">
      <c r="A9" s="183" t="s">
        <v>97</v>
      </c>
      <c r="B9" s="153">
        <v>2022</v>
      </c>
      <c r="C9" s="102">
        <v>0.39</v>
      </c>
      <c r="D9" s="98">
        <v>3344</v>
      </c>
      <c r="E9" s="99">
        <v>506</v>
      </c>
      <c r="H9" s="86">
        <v>3259</v>
      </c>
      <c r="I9" s="88">
        <v>767</v>
      </c>
    </row>
    <row r="10" spans="1:10" ht="14.25" customHeight="1" x14ac:dyDescent="0.3">
      <c r="A10" s="183"/>
      <c r="B10" s="152">
        <v>2023</v>
      </c>
      <c r="C10" s="101">
        <v>0.06</v>
      </c>
      <c r="D10" s="86">
        <v>3595</v>
      </c>
      <c r="E10" s="88">
        <v>359</v>
      </c>
      <c r="H10" s="98">
        <v>3344</v>
      </c>
      <c r="I10" s="99">
        <v>506</v>
      </c>
    </row>
    <row r="11" spans="1:10" ht="14.25" customHeight="1" thickBot="1" x14ac:dyDescent="0.35">
      <c r="A11" s="184"/>
      <c r="B11" s="154">
        <v>2024</v>
      </c>
      <c r="C11" s="145">
        <v>0</v>
      </c>
      <c r="D11" s="143">
        <v>2396</v>
      </c>
      <c r="E11" s="144">
        <v>330</v>
      </c>
      <c r="H11" s="98"/>
      <c r="I11" s="99"/>
    </row>
    <row r="12" spans="1:10" ht="14.25" customHeight="1" x14ac:dyDescent="0.3">
      <c r="A12" s="181" t="s">
        <v>63</v>
      </c>
      <c r="B12" s="155" t="s">
        <v>124</v>
      </c>
      <c r="C12" s="100">
        <v>0.02</v>
      </c>
      <c r="D12" s="104">
        <v>4732</v>
      </c>
      <c r="E12" s="105">
        <v>3923.5</v>
      </c>
      <c r="J12" s="10"/>
    </row>
    <row r="13" spans="1:10" ht="14.25" customHeight="1" x14ac:dyDescent="0.3">
      <c r="A13" s="182"/>
      <c r="B13" s="152">
        <v>2020</v>
      </c>
      <c r="C13" s="27">
        <v>0.22</v>
      </c>
      <c r="D13" s="86">
        <v>4193</v>
      </c>
      <c r="E13" s="88">
        <v>6748</v>
      </c>
    </row>
    <row r="14" spans="1:10" ht="14.25" customHeight="1" x14ac:dyDescent="0.3">
      <c r="A14" s="182"/>
      <c r="B14" s="152">
        <v>2021</v>
      </c>
      <c r="C14" s="27">
        <v>0.03</v>
      </c>
      <c r="D14" s="86">
        <v>3744</v>
      </c>
      <c r="E14" s="88">
        <v>4661</v>
      </c>
    </row>
    <row r="15" spans="1:10" ht="14.25" customHeight="1" x14ac:dyDescent="0.3">
      <c r="A15" s="183" t="s">
        <v>64</v>
      </c>
      <c r="B15" s="153">
        <v>2022</v>
      </c>
      <c r="C15" s="97">
        <v>0.23</v>
      </c>
      <c r="D15" s="98">
        <v>4960</v>
      </c>
      <c r="E15" s="99">
        <v>2706</v>
      </c>
    </row>
    <row r="16" spans="1:10" ht="14.25" customHeight="1" x14ac:dyDescent="0.3">
      <c r="A16" s="183"/>
      <c r="B16" s="152">
        <v>2023</v>
      </c>
      <c r="C16" s="101">
        <v>0.01</v>
      </c>
      <c r="D16" s="86">
        <v>5383</v>
      </c>
      <c r="E16" s="88">
        <v>2291</v>
      </c>
    </row>
    <row r="17" spans="1:5" ht="14.25" customHeight="1" thickBot="1" x14ac:dyDescent="0.35">
      <c r="A17" s="184"/>
      <c r="B17" s="154">
        <v>2024</v>
      </c>
      <c r="C17" s="146">
        <v>0</v>
      </c>
      <c r="D17" s="143">
        <v>4163</v>
      </c>
      <c r="E17" s="158">
        <v>1894</v>
      </c>
    </row>
    <row r="18" spans="1:5" ht="14.25" customHeight="1" x14ac:dyDescent="0.3">
      <c r="A18" s="185" t="s">
        <v>121</v>
      </c>
      <c r="B18" s="155" t="s">
        <v>124</v>
      </c>
      <c r="C18" s="100">
        <v>76.900000000000006</v>
      </c>
      <c r="D18" s="106">
        <v>918.3</v>
      </c>
      <c r="E18" s="107">
        <v>6957.5</v>
      </c>
    </row>
    <row r="19" spans="1:5" ht="14.25" customHeight="1" x14ac:dyDescent="0.3">
      <c r="A19" s="186"/>
      <c r="B19" s="152">
        <v>2020</v>
      </c>
      <c r="C19" s="27">
        <v>366.7</v>
      </c>
      <c r="D19" s="37">
        <v>1034.3</v>
      </c>
      <c r="E19" s="28">
        <v>6994.6</v>
      </c>
    </row>
    <row r="20" spans="1:5" ht="14.25" customHeight="1" x14ac:dyDescent="0.3">
      <c r="A20" s="183" t="s">
        <v>98</v>
      </c>
      <c r="B20" s="152">
        <v>2021</v>
      </c>
      <c r="C20" s="27">
        <v>230.8</v>
      </c>
      <c r="D20" s="37">
        <v>1148.8</v>
      </c>
      <c r="E20" s="28">
        <v>6079.4</v>
      </c>
    </row>
    <row r="21" spans="1:5" ht="14.25" customHeight="1" x14ac:dyDescent="0.3">
      <c r="A21" s="183"/>
      <c r="B21" s="152">
        <v>2022</v>
      </c>
      <c r="C21" s="37">
        <v>589.70000000000005</v>
      </c>
      <c r="D21" s="37">
        <v>1483.4</v>
      </c>
      <c r="E21" s="28">
        <v>5349.8</v>
      </c>
    </row>
    <row r="22" spans="1:5" ht="14.25" customHeight="1" x14ac:dyDescent="0.3">
      <c r="A22" s="183"/>
      <c r="B22" s="152">
        <v>2023</v>
      </c>
      <c r="C22" s="37">
        <v>166.7</v>
      </c>
      <c r="D22" s="37">
        <v>1497</v>
      </c>
      <c r="E22" s="28">
        <v>6380.8</v>
      </c>
    </row>
    <row r="23" spans="1:5" ht="14.25" customHeight="1" thickBot="1" x14ac:dyDescent="0.35">
      <c r="A23" s="184"/>
      <c r="B23" s="156">
        <v>2024</v>
      </c>
      <c r="C23" s="148">
        <v>0</v>
      </c>
      <c r="D23" s="147">
        <v>1737.6</v>
      </c>
      <c r="E23" s="157">
        <v>5742.2</v>
      </c>
    </row>
    <row r="24" spans="1:5" ht="27" customHeight="1" x14ac:dyDescent="0.3">
      <c r="A24" s="187" t="s">
        <v>125</v>
      </c>
      <c r="B24" s="187"/>
      <c r="C24" s="187"/>
      <c r="D24" s="187"/>
      <c r="E24" s="187"/>
    </row>
    <row r="25" spans="1:5" ht="13.5" customHeight="1" x14ac:dyDescent="0.3"/>
  </sheetData>
  <mergeCells count="10">
    <mergeCell ref="A1:E1"/>
    <mergeCell ref="A2:E2"/>
    <mergeCell ref="A4:A5"/>
    <mergeCell ref="A6:A8"/>
    <mergeCell ref="A9:A11"/>
    <mergeCell ref="A12:A14"/>
    <mergeCell ref="A15:A17"/>
    <mergeCell ref="A18:A19"/>
    <mergeCell ref="A20:A23"/>
    <mergeCell ref="A24:E24"/>
  </mergeCells>
  <printOptions horizontalCentered="1" verticalCentered="1"/>
  <pageMargins left="0.23622047244094491" right="0.51181102362204722" top="0" bottom="0" header="0.31496062992125984" footer="0.31496062992125984"/>
  <pageSetup paperSize="9" orientation="portrait" r:id="rId1"/>
  <headerFooter>
    <oddFooter>&amp;L          &amp;C4</oddFooter>
  </headerFooter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2"/>
  <sheetViews>
    <sheetView rightToLeft="1" topLeftCell="A4" zoomScale="98" zoomScaleNormal="98" workbookViewId="0">
      <selection activeCell="F8" sqref="F8"/>
    </sheetView>
  </sheetViews>
  <sheetFormatPr defaultColWidth="9.109375" defaultRowHeight="14.4" x14ac:dyDescent="0.3"/>
  <cols>
    <col min="1" max="1" width="8.44140625" customWidth="1"/>
    <col min="2" max="2" width="7.44140625" customWidth="1"/>
    <col min="3" max="3" width="8" customWidth="1"/>
    <col min="4" max="4" width="9.109375" customWidth="1"/>
    <col min="5" max="5" width="9.88671875" customWidth="1"/>
    <col min="6" max="6" width="11.44140625" customWidth="1"/>
    <col min="7" max="7" width="9.109375" customWidth="1"/>
    <col min="8" max="8" width="9.6640625" customWidth="1"/>
    <col min="9" max="9" width="12" hidden="1" customWidth="1"/>
    <col min="10" max="10" width="0" hidden="1" customWidth="1"/>
    <col min="11" max="11" width="0.109375" hidden="1" customWidth="1"/>
    <col min="12" max="13" width="0" hidden="1" customWidth="1"/>
    <col min="14" max="14" width="13.44140625" customWidth="1"/>
  </cols>
  <sheetData>
    <row r="2" spans="1:14" ht="32.25" customHeight="1" x14ac:dyDescent="0.3">
      <c r="A2" s="160" t="s">
        <v>102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</row>
    <row r="3" spans="1:14" ht="29.25" customHeight="1" x14ac:dyDescent="0.3">
      <c r="A3" s="194" t="s">
        <v>103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1:14" ht="17.25" customHeight="1" thickBot="1" x14ac:dyDescent="0.35">
      <c r="A4" s="24" t="s">
        <v>126</v>
      </c>
      <c r="B4" s="5"/>
      <c r="C4" s="5"/>
      <c r="D4" s="5"/>
      <c r="E4" s="5"/>
      <c r="F4" s="5"/>
      <c r="G4" s="5"/>
      <c r="H4" s="5"/>
      <c r="I4" s="5" t="s">
        <v>37</v>
      </c>
      <c r="N4" s="69" t="s">
        <v>127</v>
      </c>
    </row>
    <row r="5" spans="1:14" ht="27" customHeight="1" thickTop="1" x14ac:dyDescent="0.3">
      <c r="A5" s="198" t="s">
        <v>46</v>
      </c>
      <c r="B5" s="170" t="s">
        <v>19</v>
      </c>
      <c r="C5" s="170"/>
      <c r="D5" s="170"/>
      <c r="E5" s="170"/>
      <c r="F5" s="170" t="s">
        <v>11</v>
      </c>
      <c r="G5" s="170" t="s">
        <v>29</v>
      </c>
      <c r="H5" s="168"/>
      <c r="I5" s="201" t="s">
        <v>33</v>
      </c>
      <c r="J5" s="38"/>
      <c r="K5" s="38"/>
      <c r="L5" s="38"/>
      <c r="M5" s="38"/>
      <c r="N5" s="195" t="s">
        <v>33</v>
      </c>
    </row>
    <row r="6" spans="1:14" ht="27.75" customHeight="1" x14ac:dyDescent="0.3">
      <c r="A6" s="199"/>
      <c r="B6" s="204" t="s">
        <v>67</v>
      </c>
      <c r="C6" s="204"/>
      <c r="D6" s="204"/>
      <c r="E6" s="204"/>
      <c r="F6" s="171"/>
      <c r="G6" s="205" t="s">
        <v>36</v>
      </c>
      <c r="H6" s="206"/>
      <c r="I6" s="202"/>
      <c r="J6" s="34"/>
      <c r="K6" s="34"/>
      <c r="L6" s="34"/>
      <c r="M6" s="34"/>
      <c r="N6" s="196"/>
    </row>
    <row r="7" spans="1:14" ht="68.25" customHeight="1" thickBot="1" x14ac:dyDescent="0.35">
      <c r="A7" s="200"/>
      <c r="B7" s="40" t="s">
        <v>66</v>
      </c>
      <c r="C7" s="40" t="s">
        <v>65</v>
      </c>
      <c r="D7" s="40" t="s">
        <v>77</v>
      </c>
      <c r="E7" s="40" t="s">
        <v>85</v>
      </c>
      <c r="F7" s="68" t="s">
        <v>12</v>
      </c>
      <c r="G7" s="40" t="s">
        <v>83</v>
      </c>
      <c r="H7" s="41" t="s">
        <v>84</v>
      </c>
      <c r="I7" s="203"/>
      <c r="J7" s="34"/>
      <c r="K7" s="34"/>
      <c r="L7" s="34"/>
      <c r="M7" s="34"/>
      <c r="N7" s="197"/>
    </row>
    <row r="8" spans="1:14" ht="18" customHeight="1" thickTop="1" x14ac:dyDescent="0.3">
      <c r="A8" s="43" t="s">
        <v>115</v>
      </c>
      <c r="B8" s="89">
        <f>E8+D8+C8</f>
        <v>34770</v>
      </c>
      <c r="C8" s="89">
        <f>153+34617</f>
        <v>34770</v>
      </c>
      <c r="D8" s="95">
        <v>0</v>
      </c>
      <c r="E8" s="90">
        <v>0</v>
      </c>
      <c r="F8" s="89">
        <f>230+34134</f>
        <v>34364</v>
      </c>
      <c r="G8" s="57">
        <f>F8/B8*1000</f>
        <v>988.32326718435434</v>
      </c>
      <c r="H8" s="33">
        <f>F8/C8*1000</f>
        <v>988.32326718435434</v>
      </c>
      <c r="I8" s="11" t="s">
        <v>42</v>
      </c>
      <c r="J8" s="7"/>
      <c r="K8" s="7"/>
      <c r="L8" s="7"/>
      <c r="M8" s="7"/>
      <c r="N8" s="74" t="s">
        <v>54</v>
      </c>
    </row>
    <row r="9" spans="1:14" ht="16.2" customHeight="1" x14ac:dyDescent="0.3">
      <c r="A9" s="29" t="s">
        <v>118</v>
      </c>
      <c r="B9" s="84">
        <f t="shared" ref="B9:B20" si="0">E9+D9+C9</f>
        <v>120509</v>
      </c>
      <c r="C9" s="84">
        <v>120509</v>
      </c>
      <c r="D9" s="84">
        <v>0</v>
      </c>
      <c r="E9" s="84">
        <v>0</v>
      </c>
      <c r="F9" s="84">
        <v>300374</v>
      </c>
      <c r="G9" s="57">
        <f t="shared" ref="G9:G20" si="1">F9/B9*1000</f>
        <v>2492.5441253350373</v>
      </c>
      <c r="H9" s="33">
        <f t="shared" ref="H9:H19" si="2">F9/C9*1000</f>
        <v>2492.5441253350373</v>
      </c>
      <c r="I9" s="11" t="s">
        <v>13</v>
      </c>
      <c r="J9" s="7"/>
      <c r="K9" s="7"/>
      <c r="L9" s="7"/>
      <c r="M9" s="7"/>
      <c r="N9" s="74" t="s">
        <v>49</v>
      </c>
    </row>
    <row r="10" spans="1:14" x14ac:dyDescent="0.3">
      <c r="A10" s="29" t="s">
        <v>122</v>
      </c>
      <c r="B10" s="84">
        <f t="shared" si="0"/>
        <v>5500</v>
      </c>
      <c r="C10" s="84">
        <v>5500</v>
      </c>
      <c r="D10" s="91">
        <v>0</v>
      </c>
      <c r="E10" s="91">
        <v>0</v>
      </c>
      <c r="F10" s="84">
        <v>3498</v>
      </c>
      <c r="G10" s="57">
        <f t="shared" si="1"/>
        <v>636</v>
      </c>
      <c r="H10" s="33">
        <f t="shared" si="2"/>
        <v>636</v>
      </c>
      <c r="I10" s="11" t="s">
        <v>47</v>
      </c>
      <c r="J10" s="7"/>
      <c r="K10" s="7"/>
      <c r="L10" s="7"/>
      <c r="M10" s="7"/>
      <c r="N10" s="74" t="s">
        <v>13</v>
      </c>
    </row>
    <row r="11" spans="1:14" x14ac:dyDescent="0.3">
      <c r="A11" s="29" t="s">
        <v>123</v>
      </c>
      <c r="B11" s="84">
        <f t="shared" si="0"/>
        <v>7660</v>
      </c>
      <c r="C11" s="92">
        <v>7409</v>
      </c>
      <c r="D11" s="93">
        <v>0</v>
      </c>
      <c r="E11" s="93">
        <v>251</v>
      </c>
      <c r="F11" s="92">
        <v>5382</v>
      </c>
      <c r="G11" s="57">
        <f t="shared" si="1"/>
        <v>702.61096605744126</v>
      </c>
      <c r="H11" s="33">
        <f t="shared" si="2"/>
        <v>726.41382102847888</v>
      </c>
      <c r="I11" s="11" t="s">
        <v>14</v>
      </c>
      <c r="J11" s="7"/>
      <c r="K11" s="7"/>
      <c r="L11" s="7"/>
      <c r="M11" s="7"/>
      <c r="N11" s="74" t="s">
        <v>47</v>
      </c>
    </row>
    <row r="12" spans="1:14" x14ac:dyDescent="0.3">
      <c r="A12" s="29" t="s">
        <v>7</v>
      </c>
      <c r="B12" s="84">
        <f t="shared" si="0"/>
        <v>3175</v>
      </c>
      <c r="C12" s="92">
        <v>3175</v>
      </c>
      <c r="D12" s="93">
        <v>0</v>
      </c>
      <c r="E12" s="93">
        <v>0</v>
      </c>
      <c r="F12" s="92">
        <v>5300</v>
      </c>
      <c r="G12" s="57">
        <f t="shared" si="1"/>
        <v>1669.2913385826771</v>
      </c>
      <c r="H12" s="33">
        <f t="shared" si="2"/>
        <v>1669.2913385826771</v>
      </c>
      <c r="I12" s="11" t="s">
        <v>41</v>
      </c>
      <c r="J12" s="7"/>
      <c r="K12" s="7"/>
      <c r="L12" s="7"/>
      <c r="M12" s="7"/>
      <c r="N12" s="74" t="s">
        <v>14</v>
      </c>
    </row>
    <row r="13" spans="1:14" x14ac:dyDescent="0.3">
      <c r="A13" s="29" t="s">
        <v>100</v>
      </c>
      <c r="B13" s="84">
        <f t="shared" si="0"/>
        <v>6805</v>
      </c>
      <c r="C13" s="92">
        <v>6805</v>
      </c>
      <c r="D13" s="93">
        <v>0</v>
      </c>
      <c r="E13" s="93">
        <v>0</v>
      </c>
      <c r="F13" s="92">
        <v>7135</v>
      </c>
      <c r="G13" s="57">
        <f t="shared" si="1"/>
        <v>1048.4937545922114</v>
      </c>
      <c r="H13" s="33">
        <f t="shared" si="2"/>
        <v>1048.4937545922114</v>
      </c>
      <c r="I13" s="11"/>
      <c r="J13" s="7"/>
      <c r="K13" s="7"/>
      <c r="L13" s="7"/>
      <c r="M13" s="7"/>
      <c r="N13" s="73" t="s">
        <v>41</v>
      </c>
    </row>
    <row r="14" spans="1:14" x14ac:dyDescent="0.3">
      <c r="A14" s="29" t="s">
        <v>28</v>
      </c>
      <c r="B14" s="84">
        <f t="shared" si="0"/>
        <v>1850</v>
      </c>
      <c r="C14" s="84">
        <v>1850</v>
      </c>
      <c r="D14" s="91">
        <v>0</v>
      </c>
      <c r="E14" s="91">
        <v>0</v>
      </c>
      <c r="F14" s="84">
        <v>4598</v>
      </c>
      <c r="G14" s="57">
        <f t="shared" si="1"/>
        <v>2485.4054054054054</v>
      </c>
      <c r="H14" s="33">
        <f t="shared" si="2"/>
        <v>2485.4054054054054</v>
      </c>
      <c r="I14" s="11" t="s">
        <v>16</v>
      </c>
      <c r="J14" s="7"/>
      <c r="K14" s="7"/>
      <c r="L14" s="7"/>
      <c r="M14" s="44"/>
      <c r="N14" s="74" t="s">
        <v>39</v>
      </c>
    </row>
    <row r="15" spans="1:14" x14ac:dyDescent="0.3">
      <c r="A15" s="29" t="s">
        <v>8</v>
      </c>
      <c r="B15" s="84">
        <f t="shared" si="0"/>
        <v>26209</v>
      </c>
      <c r="C15" s="84">
        <v>26209</v>
      </c>
      <c r="D15" s="91">
        <v>0</v>
      </c>
      <c r="E15" s="91">
        <v>0</v>
      </c>
      <c r="F15" s="84">
        <v>23684</v>
      </c>
      <c r="G15" s="57">
        <f t="shared" si="1"/>
        <v>903.65904841848226</v>
      </c>
      <c r="H15" s="33">
        <f t="shared" si="2"/>
        <v>903.65904841848226</v>
      </c>
      <c r="I15" s="11"/>
      <c r="J15" s="7"/>
      <c r="K15" s="7"/>
      <c r="L15" s="7"/>
      <c r="M15" s="44"/>
      <c r="N15" s="75" t="s">
        <v>16</v>
      </c>
    </row>
    <row r="16" spans="1:14" ht="16.5" customHeight="1" x14ac:dyDescent="0.3">
      <c r="A16" s="29" t="s">
        <v>58</v>
      </c>
      <c r="B16" s="84">
        <f t="shared" si="0"/>
        <v>29677</v>
      </c>
      <c r="C16" s="92">
        <f>140+29537</f>
        <v>29677</v>
      </c>
      <c r="D16" s="93">
        <v>0</v>
      </c>
      <c r="E16" s="93">
        <v>0</v>
      </c>
      <c r="F16" s="92">
        <f>280+31074</f>
        <v>31354</v>
      </c>
      <c r="G16" s="57">
        <f t="shared" si="1"/>
        <v>1056.5084071840145</v>
      </c>
      <c r="H16" s="33">
        <f t="shared" si="2"/>
        <v>1056.5084071840145</v>
      </c>
      <c r="I16" s="11" t="s">
        <v>17</v>
      </c>
      <c r="J16" s="7"/>
      <c r="K16" s="7"/>
      <c r="L16" s="7"/>
      <c r="M16" s="44"/>
      <c r="N16" s="74" t="s">
        <v>48</v>
      </c>
    </row>
    <row r="17" spans="1:14" ht="16.5" customHeight="1" x14ac:dyDescent="0.3">
      <c r="A17" s="29" t="s">
        <v>117</v>
      </c>
      <c r="B17" s="84">
        <f t="shared" si="0"/>
        <v>30</v>
      </c>
      <c r="C17" s="92">
        <v>0</v>
      </c>
      <c r="D17" s="93">
        <v>0</v>
      </c>
      <c r="E17" s="93">
        <v>30</v>
      </c>
      <c r="F17" s="92">
        <f t="shared" ref="F17" si="3">I17+H17+G17</f>
        <v>0</v>
      </c>
      <c r="G17" s="57">
        <v>0</v>
      </c>
      <c r="H17" s="33">
        <v>0</v>
      </c>
      <c r="I17" s="11"/>
      <c r="J17" s="7"/>
      <c r="K17" s="7"/>
      <c r="L17" s="7"/>
      <c r="M17" s="44"/>
      <c r="N17" s="74" t="s">
        <v>17</v>
      </c>
    </row>
    <row r="18" spans="1:14" x14ac:dyDescent="0.3">
      <c r="A18" s="29" t="s">
        <v>4</v>
      </c>
      <c r="B18" s="84">
        <f t="shared" si="0"/>
        <v>510</v>
      </c>
      <c r="C18" s="92">
        <v>510</v>
      </c>
      <c r="D18" s="93">
        <v>0</v>
      </c>
      <c r="E18" s="93">
        <v>0</v>
      </c>
      <c r="F18" s="92">
        <v>510</v>
      </c>
      <c r="G18" s="57">
        <f t="shared" si="1"/>
        <v>1000</v>
      </c>
      <c r="H18" s="33">
        <f t="shared" si="2"/>
        <v>1000</v>
      </c>
      <c r="I18" s="11" t="s">
        <v>43</v>
      </c>
      <c r="J18" s="7"/>
      <c r="K18" s="7"/>
      <c r="L18" s="7"/>
      <c r="M18" s="44"/>
      <c r="N18" s="74" t="s">
        <v>18</v>
      </c>
    </row>
    <row r="19" spans="1:14" x14ac:dyDescent="0.3">
      <c r="A19" s="29" t="s">
        <v>5</v>
      </c>
      <c r="B19" s="84">
        <f t="shared" si="0"/>
        <v>1581</v>
      </c>
      <c r="C19" s="92">
        <v>65</v>
      </c>
      <c r="D19" s="93">
        <v>0</v>
      </c>
      <c r="E19" s="93">
        <v>1516</v>
      </c>
      <c r="F19" s="92">
        <v>55</v>
      </c>
      <c r="G19" s="57">
        <f t="shared" si="1"/>
        <v>34.788108791903859</v>
      </c>
      <c r="H19" s="33">
        <f t="shared" si="2"/>
        <v>846.15384615384619</v>
      </c>
      <c r="I19" s="30"/>
      <c r="J19" s="35"/>
      <c r="K19" s="35"/>
      <c r="L19" s="35"/>
      <c r="M19" s="35"/>
      <c r="N19" s="74" t="s">
        <v>43</v>
      </c>
    </row>
    <row r="20" spans="1:14" x14ac:dyDescent="0.3">
      <c r="A20" s="29" t="s">
        <v>56</v>
      </c>
      <c r="B20" s="84">
        <f t="shared" si="0"/>
        <v>1280</v>
      </c>
      <c r="C20" s="94">
        <v>0</v>
      </c>
      <c r="D20" s="96">
        <v>0</v>
      </c>
      <c r="E20" s="96">
        <v>1280</v>
      </c>
      <c r="F20" s="94">
        <v>0</v>
      </c>
      <c r="G20" s="57">
        <f t="shared" si="1"/>
        <v>0</v>
      </c>
      <c r="H20" s="33">
        <v>0</v>
      </c>
      <c r="I20" s="30"/>
      <c r="J20" s="35"/>
      <c r="K20" s="35"/>
      <c r="L20" s="35"/>
      <c r="M20" s="35"/>
      <c r="N20" s="67" t="s">
        <v>57</v>
      </c>
    </row>
    <row r="21" spans="1:14" ht="15.75" customHeight="1" x14ac:dyDescent="0.3">
      <c r="A21" s="29" t="s">
        <v>1</v>
      </c>
      <c r="B21" s="84">
        <f>B8+B9+B10+B11+B12+B13+B14+B15+B16+B17+B18+B19+B20</f>
        <v>239556</v>
      </c>
      <c r="C21" s="84">
        <f t="shared" ref="C21:F21" si="4">C8+C9+C10+C11+C12+C13+C14+C15+C16+C17+C18+C19+C20</f>
        <v>236479</v>
      </c>
      <c r="D21" s="84">
        <f t="shared" si="4"/>
        <v>0</v>
      </c>
      <c r="E21" s="84">
        <f t="shared" si="4"/>
        <v>3077</v>
      </c>
      <c r="F21" s="84">
        <f t="shared" si="4"/>
        <v>416254</v>
      </c>
      <c r="G21" s="20">
        <f>F21/B21*1000</f>
        <v>1737.6062382073503</v>
      </c>
      <c r="H21" s="20">
        <f>F21/C21*1000</f>
        <v>1760.2154948219504</v>
      </c>
      <c r="I21" s="31"/>
      <c r="J21" s="45"/>
      <c r="K21" s="45"/>
      <c r="L21" s="45"/>
      <c r="M21" s="45"/>
      <c r="N21" s="74" t="s">
        <v>10</v>
      </c>
    </row>
    <row r="22" spans="1:14" ht="18" customHeight="1" x14ac:dyDescent="0.3">
      <c r="A22" s="207"/>
      <c r="B22" s="207"/>
      <c r="C22" s="207"/>
      <c r="D22" s="207"/>
      <c r="E22" s="23"/>
      <c r="F22" s="23"/>
      <c r="G22" s="23"/>
      <c r="H22" s="23"/>
      <c r="I22" s="23"/>
    </row>
  </sheetData>
  <mergeCells count="11">
    <mergeCell ref="A2:N2"/>
    <mergeCell ref="A3:N3"/>
    <mergeCell ref="N5:N7"/>
    <mergeCell ref="A5:A7"/>
    <mergeCell ref="B5:E5"/>
    <mergeCell ref="F5:F6"/>
    <mergeCell ref="G5:H5"/>
    <mergeCell ref="I5:I7"/>
    <mergeCell ref="B6:E6"/>
    <mergeCell ref="G6:H6"/>
    <mergeCell ref="A22:D22"/>
  </mergeCells>
  <printOptions horizontalCentered="1" verticalCentered="1"/>
  <pageMargins left="0.196850393700787" right="0.196850393700787" top="0.39370078740157499" bottom="0.39370078740157499" header="0.31496062992126" footer="0.31496062992126"/>
  <pageSetup paperSize="9" orientation="portrait" r:id="rId1"/>
  <headerFooter>
    <oddFooter xml:space="preserve">&amp;C9&amp;R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rightToLeft="1" topLeftCell="A19" zoomScaleNormal="100" workbookViewId="0">
      <selection activeCell="B32" sqref="B32"/>
    </sheetView>
  </sheetViews>
  <sheetFormatPr defaultColWidth="9.109375" defaultRowHeight="14.4" x14ac:dyDescent="0.3"/>
  <cols>
    <col min="1" max="1" width="11.5546875" customWidth="1"/>
    <col min="2" max="2" width="8.5546875" customWidth="1"/>
    <col min="3" max="3" width="10.33203125" customWidth="1"/>
    <col min="4" max="4" width="9.88671875" customWidth="1"/>
    <col min="5" max="5" width="10" customWidth="1"/>
    <col min="6" max="6" width="9.88671875" customWidth="1"/>
    <col min="7" max="7" width="7.88671875" customWidth="1"/>
    <col min="8" max="8" width="10.109375" customWidth="1"/>
    <col min="9" max="9" width="11.33203125" customWidth="1"/>
  </cols>
  <sheetData>
    <row r="1" spans="1:9" ht="32.25" customHeight="1" x14ac:dyDescent="0.3">
      <c r="A1" s="160" t="s">
        <v>105</v>
      </c>
      <c r="B1" s="160"/>
      <c r="C1" s="160"/>
      <c r="D1" s="160"/>
      <c r="E1" s="160"/>
      <c r="F1" s="160"/>
      <c r="G1" s="160"/>
      <c r="H1" s="160"/>
      <c r="I1" s="160"/>
    </row>
    <row r="2" spans="1:9" ht="27.6" customHeight="1" x14ac:dyDescent="0.3">
      <c r="A2" s="163" t="s">
        <v>104</v>
      </c>
      <c r="B2" s="163"/>
      <c r="C2" s="163"/>
      <c r="D2" s="163"/>
      <c r="E2" s="163"/>
      <c r="F2" s="163"/>
      <c r="G2" s="163"/>
      <c r="H2" s="163"/>
      <c r="I2" s="163"/>
    </row>
    <row r="3" spans="1:9" ht="17.399999999999999" customHeight="1" thickBot="1" x14ac:dyDescent="0.35">
      <c r="A3" s="52" t="s">
        <v>128</v>
      </c>
      <c r="B3" s="51"/>
      <c r="C3" s="51"/>
      <c r="D3" s="51"/>
      <c r="E3" s="51"/>
      <c r="F3" s="51"/>
      <c r="G3" s="51"/>
      <c r="H3" s="51"/>
      <c r="I3" s="82" t="s">
        <v>37</v>
      </c>
    </row>
    <row r="4" spans="1:9" ht="31.2" customHeight="1" thickTop="1" x14ac:dyDescent="0.3">
      <c r="A4" s="198" t="s">
        <v>46</v>
      </c>
      <c r="B4" s="170" t="s">
        <v>19</v>
      </c>
      <c r="C4" s="170"/>
      <c r="D4" s="170"/>
      <c r="E4" s="170"/>
      <c r="F4" s="170" t="s">
        <v>11</v>
      </c>
      <c r="G4" s="165" t="s">
        <v>29</v>
      </c>
      <c r="H4" s="168"/>
      <c r="I4" s="213" t="s">
        <v>33</v>
      </c>
    </row>
    <row r="5" spans="1:9" ht="29.25" customHeight="1" x14ac:dyDescent="0.3">
      <c r="A5" s="199"/>
      <c r="B5" s="204" t="s">
        <v>67</v>
      </c>
      <c r="C5" s="204"/>
      <c r="D5" s="204"/>
      <c r="E5" s="204"/>
      <c r="F5" s="171"/>
      <c r="G5" s="209" t="s">
        <v>36</v>
      </c>
      <c r="H5" s="206"/>
      <c r="I5" s="214"/>
    </row>
    <row r="6" spans="1:9" ht="67.5" customHeight="1" thickBot="1" x14ac:dyDescent="0.35">
      <c r="A6" s="200"/>
      <c r="B6" s="40" t="s">
        <v>94</v>
      </c>
      <c r="C6" s="40" t="s">
        <v>93</v>
      </c>
      <c r="D6" s="40" t="s">
        <v>77</v>
      </c>
      <c r="E6" s="40" t="s">
        <v>68</v>
      </c>
      <c r="F6" s="68" t="s">
        <v>12</v>
      </c>
      <c r="G6" s="42" t="s">
        <v>92</v>
      </c>
      <c r="H6" s="41" t="s">
        <v>91</v>
      </c>
      <c r="I6" s="215"/>
    </row>
    <row r="7" spans="1:9" ht="21" customHeight="1" thickTop="1" x14ac:dyDescent="0.3">
      <c r="A7" s="114" t="s">
        <v>115</v>
      </c>
      <c r="B7" s="103">
        <f>E7+D7+C7</f>
        <v>153</v>
      </c>
      <c r="C7" s="39">
        <v>153</v>
      </c>
      <c r="D7" s="103">
        <v>0</v>
      </c>
      <c r="E7" s="103">
        <v>0</v>
      </c>
      <c r="F7" s="63">
        <v>230</v>
      </c>
      <c r="G7" s="108">
        <v>1503.3</v>
      </c>
      <c r="H7" s="53">
        <v>1503.3</v>
      </c>
      <c r="I7" s="66" t="s">
        <v>54</v>
      </c>
    </row>
    <row r="8" spans="1:9" ht="17.7" customHeight="1" x14ac:dyDescent="0.3">
      <c r="A8" s="29" t="s">
        <v>58</v>
      </c>
      <c r="B8" s="109">
        <f t="shared" ref="B8:B9" si="0">E8+D8+C8</f>
        <v>140</v>
      </c>
      <c r="C8" s="109">
        <v>140</v>
      </c>
      <c r="D8" s="109">
        <v>0</v>
      </c>
      <c r="E8" s="109">
        <v>0</v>
      </c>
      <c r="F8" s="110">
        <v>280</v>
      </c>
      <c r="G8" s="111">
        <f t="shared" ref="G8" si="1">F8/B8*1000</f>
        <v>2000</v>
      </c>
      <c r="H8" s="111">
        <f t="shared" ref="H8" si="2">F8/C8*1000</f>
        <v>2000</v>
      </c>
      <c r="I8" s="67" t="s">
        <v>48</v>
      </c>
    </row>
    <row r="9" spans="1:9" ht="17.7" customHeight="1" x14ac:dyDescent="0.3">
      <c r="A9" s="32" t="s">
        <v>116</v>
      </c>
      <c r="B9" s="112">
        <f t="shared" si="0"/>
        <v>251</v>
      </c>
      <c r="C9" s="109">
        <v>0</v>
      </c>
      <c r="D9" s="112">
        <v>0</v>
      </c>
      <c r="E9" s="112">
        <v>251</v>
      </c>
      <c r="F9" s="110">
        <v>0</v>
      </c>
      <c r="G9" s="111">
        <v>0</v>
      </c>
      <c r="H9" s="111">
        <v>0</v>
      </c>
      <c r="I9" s="67" t="s">
        <v>47</v>
      </c>
    </row>
    <row r="10" spans="1:9" ht="17.7" customHeight="1" x14ac:dyDescent="0.3">
      <c r="A10" s="29" t="s">
        <v>1</v>
      </c>
      <c r="B10" s="109">
        <f>B7+B8+B9</f>
        <v>544</v>
      </c>
      <c r="C10" s="109">
        <f t="shared" ref="C10:F10" si="3">C7+C8+C9</f>
        <v>293</v>
      </c>
      <c r="D10" s="109">
        <f t="shared" si="3"/>
        <v>0</v>
      </c>
      <c r="E10" s="109">
        <f t="shared" si="3"/>
        <v>251</v>
      </c>
      <c r="F10" s="109">
        <f t="shared" si="3"/>
        <v>510</v>
      </c>
      <c r="G10" s="113">
        <f>F10/B10*1000</f>
        <v>937.5</v>
      </c>
      <c r="H10" s="113">
        <f>F10/C10*1000</f>
        <v>1740.6143344709897</v>
      </c>
      <c r="I10" s="67" t="s">
        <v>10</v>
      </c>
    </row>
    <row r="11" spans="1:9" ht="21" customHeight="1" x14ac:dyDescent="0.3">
      <c r="A11" s="34"/>
      <c r="B11" s="34"/>
      <c r="C11" s="34"/>
      <c r="D11" s="34"/>
      <c r="E11" s="34"/>
      <c r="F11" s="34"/>
      <c r="G11" s="34"/>
      <c r="H11" s="34"/>
      <c r="I11" s="34"/>
    </row>
    <row r="12" spans="1:9" ht="7.8" customHeight="1" x14ac:dyDescent="0.3">
      <c r="A12" s="34"/>
      <c r="B12" s="34"/>
      <c r="C12" s="34"/>
      <c r="D12" s="34"/>
      <c r="E12" s="34"/>
      <c r="F12" s="34"/>
      <c r="G12" s="34"/>
      <c r="H12" s="34"/>
      <c r="I12" s="34"/>
    </row>
    <row r="13" spans="1:9" ht="30" customHeight="1" x14ac:dyDescent="0.3">
      <c r="A13" s="160" t="s">
        <v>106</v>
      </c>
      <c r="B13" s="160"/>
      <c r="C13" s="160"/>
      <c r="D13" s="160"/>
      <c r="E13" s="160"/>
      <c r="F13" s="160"/>
      <c r="G13" s="160"/>
      <c r="H13" s="160"/>
      <c r="I13" s="160"/>
    </row>
    <row r="14" spans="1:9" ht="28.5" customHeight="1" x14ac:dyDescent="0.3">
      <c r="A14" s="218" t="s">
        <v>107</v>
      </c>
      <c r="B14" s="218"/>
      <c r="C14" s="218"/>
      <c r="D14" s="218"/>
      <c r="E14" s="218"/>
      <c r="F14" s="218"/>
      <c r="G14" s="218"/>
      <c r="H14" s="218"/>
      <c r="I14" s="218"/>
    </row>
    <row r="15" spans="1:9" ht="21.75" customHeight="1" thickBot="1" x14ac:dyDescent="0.35">
      <c r="A15" s="52" t="s">
        <v>129</v>
      </c>
      <c r="B15" s="5"/>
      <c r="C15" s="6"/>
      <c r="D15" s="6"/>
      <c r="E15" s="6"/>
      <c r="F15" s="6"/>
      <c r="G15" s="6"/>
      <c r="H15" s="6"/>
      <c r="I15" s="83" t="s">
        <v>22</v>
      </c>
    </row>
    <row r="16" spans="1:9" ht="27.6" customHeight="1" thickTop="1" x14ac:dyDescent="0.3">
      <c r="A16" s="210" t="s">
        <v>2</v>
      </c>
      <c r="B16" s="170" t="s">
        <v>19</v>
      </c>
      <c r="C16" s="170"/>
      <c r="D16" s="170"/>
      <c r="E16" s="168"/>
      <c r="F16" s="170" t="s">
        <v>11</v>
      </c>
      <c r="G16" s="165" t="s">
        <v>29</v>
      </c>
      <c r="H16" s="168"/>
      <c r="I16" s="213" t="s">
        <v>33</v>
      </c>
    </row>
    <row r="17" spans="1:9" ht="28.5" customHeight="1" x14ac:dyDescent="0.3">
      <c r="A17" s="211"/>
      <c r="B17" s="205" t="s">
        <v>95</v>
      </c>
      <c r="C17" s="205"/>
      <c r="D17" s="205"/>
      <c r="E17" s="206"/>
      <c r="F17" s="171"/>
      <c r="G17" s="216" t="s">
        <v>36</v>
      </c>
      <c r="H17" s="217"/>
      <c r="I17" s="214"/>
    </row>
    <row r="18" spans="1:9" ht="66.599999999999994" thickBot="1" x14ac:dyDescent="0.35">
      <c r="A18" s="212"/>
      <c r="B18" s="39" t="s">
        <v>78</v>
      </c>
      <c r="C18" s="39" t="s">
        <v>71</v>
      </c>
      <c r="D18" s="40" t="s">
        <v>77</v>
      </c>
      <c r="E18" s="41" t="s">
        <v>74</v>
      </c>
      <c r="F18" s="68" t="s">
        <v>12</v>
      </c>
      <c r="G18" s="42" t="s">
        <v>75</v>
      </c>
      <c r="H18" s="41" t="s">
        <v>76</v>
      </c>
      <c r="I18" s="215"/>
    </row>
    <row r="19" spans="1:9" ht="17.7" customHeight="1" thickTop="1" x14ac:dyDescent="0.3">
      <c r="A19" s="54" t="s">
        <v>115</v>
      </c>
      <c r="B19" s="131">
        <f>E19+D19+C19</f>
        <v>34617</v>
      </c>
      <c r="C19" s="131">
        <v>34617</v>
      </c>
      <c r="D19" s="132">
        <v>0</v>
      </c>
      <c r="E19" s="133">
        <v>0</v>
      </c>
      <c r="F19" s="131">
        <v>34134</v>
      </c>
      <c r="G19" s="134">
        <v>986</v>
      </c>
      <c r="H19" s="135">
        <f>F19/C19*1000</f>
        <v>986.04731779183646</v>
      </c>
      <c r="I19" s="67" t="s">
        <v>54</v>
      </c>
    </row>
    <row r="20" spans="1:9" ht="17.7" customHeight="1" x14ac:dyDescent="0.3">
      <c r="A20" s="55" t="s">
        <v>118</v>
      </c>
      <c r="B20" s="109">
        <f t="shared" ref="B20:B31" si="4">E20+D20+C20</f>
        <v>120509</v>
      </c>
      <c r="C20" s="109">
        <v>120509</v>
      </c>
      <c r="D20" s="109">
        <v>0</v>
      </c>
      <c r="E20" s="109">
        <v>0</v>
      </c>
      <c r="F20" s="109">
        <v>300374</v>
      </c>
      <c r="G20" s="134">
        <f t="shared" ref="G20:G30" si="5">F20/B20*1000</f>
        <v>2492.5441253350373</v>
      </c>
      <c r="H20" s="135">
        <f t="shared" ref="H20:H30" si="6">F20/C20*1000</f>
        <v>2492.5441253350373</v>
      </c>
      <c r="I20" s="67" t="s">
        <v>49</v>
      </c>
    </row>
    <row r="21" spans="1:9" ht="17.7" customHeight="1" x14ac:dyDescent="0.3">
      <c r="A21" s="55" t="s">
        <v>122</v>
      </c>
      <c r="B21" s="109">
        <f t="shared" si="4"/>
        <v>5500</v>
      </c>
      <c r="C21" s="109">
        <v>5500</v>
      </c>
      <c r="D21" s="112">
        <v>0</v>
      </c>
      <c r="E21" s="112">
        <v>0</v>
      </c>
      <c r="F21" s="109">
        <v>3498</v>
      </c>
      <c r="G21" s="134">
        <f t="shared" si="5"/>
        <v>636</v>
      </c>
      <c r="H21" s="135">
        <f t="shared" si="6"/>
        <v>636</v>
      </c>
      <c r="I21" s="67" t="s">
        <v>13</v>
      </c>
    </row>
    <row r="22" spans="1:9" s="19" customFormat="1" ht="17.7" customHeight="1" x14ac:dyDescent="0.3">
      <c r="A22" s="55" t="s">
        <v>123</v>
      </c>
      <c r="B22" s="109">
        <f t="shared" si="4"/>
        <v>7409</v>
      </c>
      <c r="C22" s="136">
        <v>7409</v>
      </c>
      <c r="D22" s="137">
        <v>0</v>
      </c>
      <c r="E22" s="137">
        <v>0</v>
      </c>
      <c r="F22" s="136">
        <v>5382</v>
      </c>
      <c r="G22" s="134">
        <f t="shared" si="5"/>
        <v>726.41382102847888</v>
      </c>
      <c r="H22" s="135">
        <f t="shared" si="6"/>
        <v>726.41382102847888</v>
      </c>
      <c r="I22" s="67" t="s">
        <v>47</v>
      </c>
    </row>
    <row r="23" spans="1:9" ht="17.7" customHeight="1" x14ac:dyDescent="0.3">
      <c r="A23" s="55" t="s">
        <v>7</v>
      </c>
      <c r="B23" s="109">
        <f t="shared" si="4"/>
        <v>3175</v>
      </c>
      <c r="C23" s="136">
        <v>3175</v>
      </c>
      <c r="D23" s="137">
        <v>0</v>
      </c>
      <c r="E23" s="137">
        <v>0</v>
      </c>
      <c r="F23" s="136">
        <v>5300</v>
      </c>
      <c r="G23" s="134">
        <f t="shared" si="5"/>
        <v>1669.2913385826771</v>
      </c>
      <c r="H23" s="135">
        <f t="shared" si="6"/>
        <v>1669.2913385826771</v>
      </c>
      <c r="I23" s="67" t="s">
        <v>14</v>
      </c>
    </row>
    <row r="24" spans="1:9" ht="17.7" customHeight="1" x14ac:dyDescent="0.3">
      <c r="A24" s="55" t="s">
        <v>3</v>
      </c>
      <c r="B24" s="109">
        <f t="shared" si="4"/>
        <v>6805</v>
      </c>
      <c r="C24" s="136">
        <v>6805</v>
      </c>
      <c r="D24" s="137">
        <v>0</v>
      </c>
      <c r="E24" s="137">
        <v>0</v>
      </c>
      <c r="F24" s="136">
        <v>7135</v>
      </c>
      <c r="G24" s="134">
        <f t="shared" si="5"/>
        <v>1048.4937545922114</v>
      </c>
      <c r="H24" s="135">
        <f t="shared" si="6"/>
        <v>1048.4937545922114</v>
      </c>
      <c r="I24" s="73" t="s">
        <v>41</v>
      </c>
    </row>
    <row r="25" spans="1:9" ht="17.7" customHeight="1" x14ac:dyDescent="0.3">
      <c r="A25" s="55" t="s">
        <v>28</v>
      </c>
      <c r="B25" s="109">
        <f t="shared" si="4"/>
        <v>1850</v>
      </c>
      <c r="C25" s="109">
        <v>1850</v>
      </c>
      <c r="D25" s="112">
        <v>0</v>
      </c>
      <c r="E25" s="112">
        <v>0</v>
      </c>
      <c r="F25" s="109">
        <v>4598</v>
      </c>
      <c r="G25" s="134">
        <f t="shared" si="5"/>
        <v>2485.4054054054054</v>
      </c>
      <c r="H25" s="135">
        <f t="shared" si="6"/>
        <v>2485.4054054054054</v>
      </c>
      <c r="I25" s="67" t="s">
        <v>39</v>
      </c>
    </row>
    <row r="26" spans="1:9" ht="17.7" customHeight="1" x14ac:dyDescent="0.3">
      <c r="A26" s="55" t="s">
        <v>8</v>
      </c>
      <c r="B26" s="109">
        <f t="shared" si="4"/>
        <v>26209</v>
      </c>
      <c r="C26" s="109">
        <v>26209</v>
      </c>
      <c r="D26" s="112">
        <v>0</v>
      </c>
      <c r="E26" s="112">
        <v>0</v>
      </c>
      <c r="F26" s="109">
        <v>23684</v>
      </c>
      <c r="G26" s="134">
        <f t="shared" si="5"/>
        <v>903.65904841848226</v>
      </c>
      <c r="H26" s="135">
        <f t="shared" si="6"/>
        <v>903.65904841848226</v>
      </c>
      <c r="I26" s="75" t="s">
        <v>16</v>
      </c>
    </row>
    <row r="27" spans="1:9" ht="17.7" customHeight="1" x14ac:dyDescent="0.3">
      <c r="A27" s="55" t="s">
        <v>58</v>
      </c>
      <c r="B27" s="109">
        <f t="shared" si="4"/>
        <v>29537</v>
      </c>
      <c r="C27" s="136">
        <v>29537</v>
      </c>
      <c r="D27" s="137">
        <v>0</v>
      </c>
      <c r="E27" s="137">
        <v>0</v>
      </c>
      <c r="F27" s="136">
        <v>31074</v>
      </c>
      <c r="G27" s="134">
        <f t="shared" si="5"/>
        <v>1052.0364288858041</v>
      </c>
      <c r="H27" s="135">
        <f t="shared" si="6"/>
        <v>1052.0364288858041</v>
      </c>
      <c r="I27" s="115" t="s">
        <v>48</v>
      </c>
    </row>
    <row r="28" spans="1:9" ht="17.7" customHeight="1" x14ac:dyDescent="0.3">
      <c r="A28" s="55" t="s">
        <v>117</v>
      </c>
      <c r="B28" s="109">
        <f t="shared" si="4"/>
        <v>30</v>
      </c>
      <c r="C28" s="136">
        <v>0</v>
      </c>
      <c r="D28" s="137">
        <v>0</v>
      </c>
      <c r="E28" s="137">
        <v>30</v>
      </c>
      <c r="F28" s="136">
        <v>0</v>
      </c>
      <c r="G28" s="134">
        <v>0</v>
      </c>
      <c r="H28" s="135">
        <v>0</v>
      </c>
      <c r="I28" s="67" t="s">
        <v>17</v>
      </c>
    </row>
    <row r="29" spans="1:9" ht="17.7" customHeight="1" x14ac:dyDescent="0.3">
      <c r="A29" s="55" t="s">
        <v>4</v>
      </c>
      <c r="B29" s="109">
        <f t="shared" si="4"/>
        <v>510</v>
      </c>
      <c r="C29" s="136">
        <v>510</v>
      </c>
      <c r="D29" s="137">
        <v>0</v>
      </c>
      <c r="E29" s="137">
        <v>0</v>
      </c>
      <c r="F29" s="136">
        <v>510</v>
      </c>
      <c r="G29" s="134">
        <f t="shared" si="5"/>
        <v>1000</v>
      </c>
      <c r="H29" s="135">
        <f t="shared" si="6"/>
        <v>1000</v>
      </c>
      <c r="I29" s="115" t="s">
        <v>18</v>
      </c>
    </row>
    <row r="30" spans="1:9" ht="17.7" customHeight="1" x14ac:dyDescent="0.3">
      <c r="A30" s="55" t="s">
        <v>5</v>
      </c>
      <c r="B30" s="109">
        <f t="shared" si="4"/>
        <v>1581</v>
      </c>
      <c r="C30" s="136">
        <v>65</v>
      </c>
      <c r="D30" s="137">
        <v>0</v>
      </c>
      <c r="E30" s="137">
        <v>1516</v>
      </c>
      <c r="F30" s="136">
        <v>55</v>
      </c>
      <c r="G30" s="134">
        <f t="shared" si="5"/>
        <v>34.788108791903859</v>
      </c>
      <c r="H30" s="135">
        <f t="shared" si="6"/>
        <v>846.15384615384619</v>
      </c>
      <c r="I30" s="67" t="s">
        <v>43</v>
      </c>
    </row>
    <row r="31" spans="1:9" ht="17.7" customHeight="1" x14ac:dyDescent="0.3">
      <c r="A31" s="56" t="s">
        <v>56</v>
      </c>
      <c r="B31" s="109">
        <f t="shared" si="4"/>
        <v>1280</v>
      </c>
      <c r="C31" s="138">
        <v>0</v>
      </c>
      <c r="D31" s="139">
        <v>0</v>
      </c>
      <c r="E31" s="139">
        <v>1280</v>
      </c>
      <c r="F31" s="138">
        <v>0</v>
      </c>
      <c r="G31" s="134">
        <v>0</v>
      </c>
      <c r="H31" s="135">
        <v>0</v>
      </c>
      <c r="I31" s="67" t="s">
        <v>57</v>
      </c>
    </row>
    <row r="32" spans="1:9" ht="17.7" customHeight="1" x14ac:dyDescent="0.3">
      <c r="A32" s="56" t="s">
        <v>1</v>
      </c>
      <c r="B32" s="138">
        <f>B19+B20+B21+B22+B23+B24+B25+B26+B27+B28+B29+B30+B31</f>
        <v>239012</v>
      </c>
      <c r="C32" s="138">
        <f t="shared" ref="C32:F32" si="7">C19+C20+C21+C22+C23+C24+C25+C26+C27+C28+C29+C30+C31</f>
        <v>236186</v>
      </c>
      <c r="D32" s="138">
        <f t="shared" si="7"/>
        <v>0</v>
      </c>
      <c r="E32" s="138">
        <f t="shared" si="7"/>
        <v>2826</v>
      </c>
      <c r="F32" s="138">
        <f t="shared" si="7"/>
        <v>415744</v>
      </c>
      <c r="G32" s="140">
        <f>F32/B32*1000</f>
        <v>1739.4273090890836</v>
      </c>
      <c r="H32" s="140">
        <f>F32/C32*1000</f>
        <v>1760.2398109964181</v>
      </c>
      <c r="I32" s="67" t="s">
        <v>10</v>
      </c>
    </row>
    <row r="33" spans="1:8" x14ac:dyDescent="0.3">
      <c r="A33" s="208"/>
      <c r="B33" s="208"/>
      <c r="C33" s="208"/>
      <c r="D33" s="208"/>
      <c r="E33" s="21"/>
      <c r="F33" s="21"/>
      <c r="G33" s="21"/>
      <c r="H33" s="21"/>
    </row>
  </sheetData>
  <mergeCells count="19">
    <mergeCell ref="A1:I1"/>
    <mergeCell ref="A2:I2"/>
    <mergeCell ref="A16:A18"/>
    <mergeCell ref="B16:E16"/>
    <mergeCell ref="I4:I6"/>
    <mergeCell ref="F16:F17"/>
    <mergeCell ref="G16:H16"/>
    <mergeCell ref="B17:E17"/>
    <mergeCell ref="I16:I18"/>
    <mergeCell ref="G17:H17"/>
    <mergeCell ref="A13:I13"/>
    <mergeCell ref="A14:I14"/>
    <mergeCell ref="A4:A6"/>
    <mergeCell ref="B4:E4"/>
    <mergeCell ref="F4:F5"/>
    <mergeCell ref="G4:H4"/>
    <mergeCell ref="A33:D33"/>
    <mergeCell ref="B5:E5"/>
    <mergeCell ref="G5:H5"/>
  </mergeCells>
  <printOptions horizontalCentered="1" verticalCentered="1"/>
  <pageMargins left="0.23622047244094499" right="0.511811023622047" top="0.23622047244094499" bottom="0.23622047244094499" header="0.31496062992126" footer="0.31496062992126"/>
  <pageSetup paperSize="9" orientation="portrait" r:id="rId1"/>
  <headerFooter>
    <oddFooter xml:space="preserve">&amp;C11&amp;R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rightToLeft="1" tabSelected="1" zoomScaleNormal="100" workbookViewId="0">
      <selection activeCell="K17" sqref="K17"/>
    </sheetView>
  </sheetViews>
  <sheetFormatPr defaultRowHeight="14.4" x14ac:dyDescent="0.3"/>
  <cols>
    <col min="1" max="1" width="11" customWidth="1"/>
    <col min="2" max="2" width="8.6640625" customWidth="1"/>
    <col min="3" max="3" width="11.33203125" customWidth="1"/>
    <col min="4" max="4" width="10.6640625" customWidth="1"/>
    <col min="5" max="5" width="10.5546875" customWidth="1"/>
    <col min="6" max="6" width="9.33203125" customWidth="1"/>
    <col min="7" max="8" width="12.109375" customWidth="1"/>
    <col min="16" max="16" width="13" customWidth="1"/>
  </cols>
  <sheetData>
    <row r="1" spans="1:13" ht="33" customHeight="1" x14ac:dyDescent="0.3">
      <c r="A1" s="160" t="s">
        <v>108</v>
      </c>
      <c r="B1" s="160"/>
      <c r="C1" s="160"/>
      <c r="D1" s="160"/>
      <c r="E1" s="160"/>
      <c r="F1" s="160"/>
      <c r="G1" s="160"/>
      <c r="H1" s="160"/>
    </row>
    <row r="2" spans="1:13" ht="30" customHeight="1" x14ac:dyDescent="0.3">
      <c r="A2" s="163" t="s">
        <v>109</v>
      </c>
      <c r="B2" s="163"/>
      <c r="C2" s="163"/>
      <c r="D2" s="163"/>
      <c r="E2" s="163"/>
      <c r="F2" s="163"/>
      <c r="G2" s="163"/>
      <c r="H2" s="163"/>
    </row>
    <row r="3" spans="1:13" ht="16.2" thickBot="1" x14ac:dyDescent="0.35">
      <c r="A3" s="219" t="s">
        <v>130</v>
      </c>
      <c r="B3" s="219"/>
      <c r="C3" s="36"/>
      <c r="D3" s="36"/>
      <c r="E3" s="36"/>
      <c r="F3" s="36"/>
      <c r="G3" s="36"/>
      <c r="H3" s="69" t="s">
        <v>99</v>
      </c>
    </row>
    <row r="4" spans="1:13" ht="21.75" customHeight="1" thickTop="1" x14ac:dyDescent="0.3">
      <c r="A4" s="210" t="s">
        <v>46</v>
      </c>
      <c r="B4" s="221" t="s">
        <v>21</v>
      </c>
      <c r="C4" s="221"/>
      <c r="D4" s="221"/>
      <c r="E4" s="221" t="s">
        <v>11</v>
      </c>
      <c r="F4" s="221" t="s">
        <v>29</v>
      </c>
      <c r="G4" s="223"/>
      <c r="H4" s="213" t="s">
        <v>33</v>
      </c>
    </row>
    <row r="5" spans="1:13" ht="27" customHeight="1" x14ac:dyDescent="0.3">
      <c r="A5" s="220"/>
      <c r="B5" s="224" t="s">
        <v>61</v>
      </c>
      <c r="C5" s="224"/>
      <c r="D5" s="224"/>
      <c r="E5" s="222"/>
      <c r="F5" s="205" t="s">
        <v>35</v>
      </c>
      <c r="G5" s="206"/>
      <c r="H5" s="214"/>
      <c r="I5" s="16"/>
      <c r="J5" s="16"/>
      <c r="K5" s="16"/>
      <c r="L5" s="16"/>
      <c r="M5" s="16"/>
    </row>
    <row r="6" spans="1:13" ht="54" customHeight="1" thickBot="1" x14ac:dyDescent="0.35">
      <c r="A6" s="212"/>
      <c r="B6" s="58" t="s">
        <v>82</v>
      </c>
      <c r="C6" s="58" t="s">
        <v>81</v>
      </c>
      <c r="D6" s="58" t="s">
        <v>80</v>
      </c>
      <c r="E6" s="68" t="s">
        <v>12</v>
      </c>
      <c r="F6" s="58" t="s">
        <v>69</v>
      </c>
      <c r="G6" s="59" t="s">
        <v>79</v>
      </c>
      <c r="H6" s="215"/>
      <c r="I6" s="16"/>
      <c r="J6" s="16"/>
      <c r="K6" s="16"/>
      <c r="L6" s="16"/>
      <c r="M6" s="16"/>
    </row>
    <row r="7" spans="1:13" ht="15" thickTop="1" x14ac:dyDescent="0.3">
      <c r="A7" s="56" t="s">
        <v>115</v>
      </c>
      <c r="B7" s="125">
        <f>D7+C7</f>
        <v>10617</v>
      </c>
      <c r="C7" s="122">
        <f>5702+4915</f>
        <v>10617</v>
      </c>
      <c r="D7" s="125">
        <v>0</v>
      </c>
      <c r="E7" s="125">
        <f>19794+33674</f>
        <v>53468</v>
      </c>
      <c r="F7" s="126">
        <f>E7/B7*1000</f>
        <v>5036.0742205896204</v>
      </c>
      <c r="G7" s="127">
        <f>E7/C7*1000</f>
        <v>5036.0742205896204</v>
      </c>
      <c r="H7" s="70" t="s">
        <v>54</v>
      </c>
      <c r="I7" s="16"/>
      <c r="J7" s="16"/>
      <c r="K7" s="16"/>
      <c r="L7" s="14"/>
      <c r="M7" s="16"/>
    </row>
    <row r="8" spans="1:13" x14ac:dyDescent="0.3">
      <c r="A8" s="56" t="s">
        <v>122</v>
      </c>
      <c r="B8" s="117">
        <f t="shared" ref="B8:B16" si="0">D8+C8</f>
        <v>1408</v>
      </c>
      <c r="C8" s="124">
        <v>1408</v>
      </c>
      <c r="D8" s="117">
        <v>0</v>
      </c>
      <c r="E8" s="117">
        <v>15280</v>
      </c>
      <c r="F8" s="126">
        <f>E8/B8*1000</f>
        <v>10852.272727272726</v>
      </c>
      <c r="G8" s="127">
        <f t="shared" ref="G8:G16" si="1">E8/C8*1000</f>
        <v>10852.272727272726</v>
      </c>
      <c r="H8" s="71" t="s">
        <v>13</v>
      </c>
      <c r="I8" s="16"/>
      <c r="J8" s="16"/>
      <c r="K8" s="16"/>
      <c r="L8" s="16"/>
      <c r="M8" s="16"/>
    </row>
    <row r="9" spans="1:13" x14ac:dyDescent="0.3">
      <c r="A9" s="56" t="s">
        <v>123</v>
      </c>
      <c r="B9" s="117">
        <f t="shared" si="0"/>
        <v>7198</v>
      </c>
      <c r="C9" s="124">
        <f>5232+1966</f>
        <v>7198</v>
      </c>
      <c r="D9" s="128">
        <v>0</v>
      </c>
      <c r="E9" s="128">
        <f>7844+27530</f>
        <v>35374</v>
      </c>
      <c r="F9" s="129">
        <f t="shared" ref="F9:F16" si="2">E9/B9*1000</f>
        <v>4914.4206724090027</v>
      </c>
      <c r="G9" s="127">
        <f t="shared" si="1"/>
        <v>4914.4206724090027</v>
      </c>
      <c r="H9" s="72" t="s">
        <v>47</v>
      </c>
      <c r="I9" s="16"/>
      <c r="J9" s="16"/>
      <c r="K9" s="16"/>
      <c r="L9" s="14"/>
      <c r="M9" s="16"/>
    </row>
    <row r="10" spans="1:13" x14ac:dyDescent="0.3">
      <c r="A10" s="60" t="s">
        <v>7</v>
      </c>
      <c r="B10" s="117">
        <f t="shared" si="0"/>
        <v>7948</v>
      </c>
      <c r="C10" s="124">
        <f>2033+5915</f>
        <v>7948</v>
      </c>
      <c r="D10" s="124">
        <v>0</v>
      </c>
      <c r="E10" s="124">
        <f>40728+19269</f>
        <v>59997</v>
      </c>
      <c r="F10" s="126">
        <f t="shared" si="2"/>
        <v>7548.6914947156511</v>
      </c>
      <c r="G10" s="127">
        <f t="shared" si="1"/>
        <v>7548.6914947156511</v>
      </c>
      <c r="H10" s="67" t="s">
        <v>14</v>
      </c>
      <c r="I10" s="16"/>
      <c r="J10" s="16"/>
      <c r="K10" s="16"/>
      <c r="L10" s="14"/>
      <c r="M10" s="16"/>
    </row>
    <row r="11" spans="1:13" x14ac:dyDescent="0.3">
      <c r="A11" s="60" t="s">
        <v>3</v>
      </c>
      <c r="B11" s="117">
        <f t="shared" si="0"/>
        <v>2574</v>
      </c>
      <c r="C11" s="124">
        <f>1388+1186</f>
        <v>2574</v>
      </c>
      <c r="D11" s="124">
        <v>0</v>
      </c>
      <c r="E11" s="124">
        <v>11413</v>
      </c>
      <c r="F11" s="129">
        <f t="shared" si="2"/>
        <v>4433.9549339549339</v>
      </c>
      <c r="G11" s="127">
        <f t="shared" si="1"/>
        <v>4433.9549339549339</v>
      </c>
      <c r="H11" s="73" t="s">
        <v>41</v>
      </c>
      <c r="I11" s="16"/>
      <c r="J11" s="16"/>
      <c r="K11" s="16"/>
      <c r="L11" s="16"/>
      <c r="M11" s="16"/>
    </row>
    <row r="12" spans="1:13" x14ac:dyDescent="0.3">
      <c r="A12" s="60" t="s">
        <v>38</v>
      </c>
      <c r="B12" s="117">
        <f t="shared" si="0"/>
        <v>1135</v>
      </c>
      <c r="C12" s="124">
        <f>15+1120</f>
        <v>1135</v>
      </c>
      <c r="D12" s="122">
        <v>0</v>
      </c>
      <c r="E12" s="122">
        <f>5560+30</f>
        <v>5590</v>
      </c>
      <c r="F12" s="126">
        <f t="shared" si="2"/>
        <v>4925.1101321585902</v>
      </c>
      <c r="G12" s="127">
        <f t="shared" si="1"/>
        <v>4925.1101321585902</v>
      </c>
      <c r="H12" s="74" t="s">
        <v>39</v>
      </c>
      <c r="I12" s="16"/>
      <c r="J12" s="16"/>
      <c r="K12" s="16"/>
      <c r="L12" s="16"/>
      <c r="M12" s="16"/>
    </row>
    <row r="13" spans="1:13" x14ac:dyDescent="0.3">
      <c r="A13" s="60" t="s">
        <v>8</v>
      </c>
      <c r="B13" s="117">
        <f t="shared" si="0"/>
        <v>1948</v>
      </c>
      <c r="C13" s="124">
        <f>222+1726</f>
        <v>1948</v>
      </c>
      <c r="D13" s="124">
        <v>0</v>
      </c>
      <c r="E13" s="124">
        <f>1433+6755</f>
        <v>8188</v>
      </c>
      <c r="F13" s="129">
        <f t="shared" si="2"/>
        <v>4203.2854209445586</v>
      </c>
      <c r="G13" s="127">
        <f t="shared" si="1"/>
        <v>4203.2854209445586</v>
      </c>
      <c r="H13" s="75" t="s">
        <v>16</v>
      </c>
      <c r="I13" s="16"/>
      <c r="J13" s="16"/>
      <c r="K13" s="16"/>
      <c r="L13" s="16"/>
      <c r="M13" s="16"/>
    </row>
    <row r="14" spans="1:13" ht="17.399999999999999" customHeight="1" x14ac:dyDescent="0.3">
      <c r="A14" s="60" t="s">
        <v>58</v>
      </c>
      <c r="B14" s="117">
        <f t="shared" si="0"/>
        <v>2</v>
      </c>
      <c r="C14" s="128">
        <v>2</v>
      </c>
      <c r="D14" s="117">
        <v>0</v>
      </c>
      <c r="E14" s="122">
        <v>7</v>
      </c>
      <c r="F14" s="129">
        <f t="shared" si="2"/>
        <v>3500</v>
      </c>
      <c r="G14" s="127">
        <f t="shared" si="1"/>
        <v>3500</v>
      </c>
      <c r="H14" s="76" t="s">
        <v>48</v>
      </c>
      <c r="I14" s="47"/>
      <c r="J14" s="16"/>
      <c r="K14" s="16"/>
      <c r="L14" s="14"/>
      <c r="M14" s="16"/>
    </row>
    <row r="15" spans="1:13" x14ac:dyDescent="0.3">
      <c r="A15" s="60" t="s">
        <v>117</v>
      </c>
      <c r="B15" s="117">
        <f t="shared" si="0"/>
        <v>162</v>
      </c>
      <c r="C15" s="124">
        <v>162</v>
      </c>
      <c r="D15" s="128">
        <v>0</v>
      </c>
      <c r="E15" s="141">
        <v>130</v>
      </c>
      <c r="F15" s="130">
        <f t="shared" si="2"/>
        <v>802.46913580246917</v>
      </c>
      <c r="G15" s="130">
        <f t="shared" si="1"/>
        <v>802.46913580246917</v>
      </c>
      <c r="H15" s="67" t="s">
        <v>17</v>
      </c>
      <c r="I15" s="16"/>
      <c r="J15" s="16"/>
      <c r="K15" s="17"/>
      <c r="L15" s="18"/>
      <c r="M15" s="16"/>
    </row>
    <row r="16" spans="1:13" x14ac:dyDescent="0.3">
      <c r="A16" s="60" t="s">
        <v>1</v>
      </c>
      <c r="B16" s="122">
        <f t="shared" si="0"/>
        <v>32992</v>
      </c>
      <c r="C16" s="122">
        <f>SUM(C7:C15)</f>
        <v>32992</v>
      </c>
      <c r="D16" s="122">
        <f>SUM(D7:D15)</f>
        <v>0</v>
      </c>
      <c r="E16" s="122">
        <f>SUM(E7:E15)</f>
        <v>189447</v>
      </c>
      <c r="F16" s="116">
        <f t="shared" si="2"/>
        <v>5742.2102327837056</v>
      </c>
      <c r="G16" s="116">
        <f t="shared" si="1"/>
        <v>5742.2102327837056</v>
      </c>
      <c r="H16" s="77" t="s">
        <v>10</v>
      </c>
      <c r="I16" s="16"/>
      <c r="J16" s="16"/>
      <c r="K16" s="18"/>
      <c r="L16" s="18"/>
      <c r="M16" s="16"/>
    </row>
    <row r="17" spans="1:13" x14ac:dyDescent="0.3">
      <c r="A17" s="207"/>
      <c r="B17" s="207"/>
      <c r="C17" s="207"/>
      <c r="D17" s="207"/>
      <c r="E17" s="22"/>
      <c r="F17" s="22"/>
      <c r="G17" s="22"/>
      <c r="H17" s="22"/>
      <c r="I17" s="16"/>
      <c r="J17" s="16"/>
      <c r="K17" s="17"/>
      <c r="L17" s="18"/>
      <c r="M17" s="16"/>
    </row>
    <row r="18" spans="1:13" x14ac:dyDescent="0.3">
      <c r="A18" s="231" t="s">
        <v>133</v>
      </c>
    </row>
  </sheetData>
  <mergeCells count="11">
    <mergeCell ref="A1:H1"/>
    <mergeCell ref="A2:H2"/>
    <mergeCell ref="A3:B3"/>
    <mergeCell ref="A4:A6"/>
    <mergeCell ref="B4:D4"/>
    <mergeCell ref="E4:E5"/>
    <mergeCell ref="F4:G4"/>
    <mergeCell ref="H4:H6"/>
    <mergeCell ref="B5:D5"/>
    <mergeCell ref="F5:G5"/>
    <mergeCell ref="A17:D17"/>
  </mergeCells>
  <printOptions horizontalCentered="1" verticalCentered="1"/>
  <pageMargins left="0.23622047244094499" right="0.511811023622047" top="0.23622047244094499" bottom="0.23622047244094499" header="0.31496062992126" footer="0.31496062992126"/>
  <pageSetup orientation="portrait" r:id="rId1"/>
  <headerFooter>
    <oddFooter>&amp;C12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M32"/>
  <sheetViews>
    <sheetView rightToLeft="1" topLeftCell="A19" zoomScale="110" zoomScaleNormal="110" workbookViewId="0">
      <selection activeCell="K9" sqref="K9"/>
    </sheetView>
  </sheetViews>
  <sheetFormatPr defaultRowHeight="14.4" x14ac:dyDescent="0.3"/>
  <cols>
    <col min="1" max="1" width="9.6640625" customWidth="1"/>
    <col min="2" max="2" width="9.88671875" customWidth="1"/>
    <col min="3" max="5" width="9.6640625" customWidth="1"/>
    <col min="6" max="6" width="10.21875" customWidth="1"/>
    <col min="7" max="7" width="10.33203125" customWidth="1"/>
    <col min="8" max="9" width="11.33203125" customWidth="1"/>
    <col min="10" max="10" width="9.44140625" customWidth="1"/>
    <col min="11" max="11" width="11.33203125" customWidth="1"/>
  </cols>
  <sheetData>
    <row r="1" spans="1:8" ht="34.950000000000003" customHeight="1" x14ac:dyDescent="0.3">
      <c r="A1" s="160" t="s">
        <v>112</v>
      </c>
      <c r="B1" s="160"/>
      <c r="C1" s="160"/>
      <c r="D1" s="160"/>
      <c r="E1" s="160"/>
      <c r="F1" s="160"/>
      <c r="G1" s="160"/>
      <c r="H1" s="160"/>
    </row>
    <row r="2" spans="1:8" ht="32.25" customHeight="1" x14ac:dyDescent="0.3">
      <c r="A2" s="163" t="s">
        <v>113</v>
      </c>
      <c r="B2" s="163"/>
      <c r="C2" s="163"/>
      <c r="D2" s="163"/>
      <c r="E2" s="163"/>
      <c r="F2" s="163"/>
      <c r="G2" s="163"/>
      <c r="H2" s="163"/>
    </row>
    <row r="3" spans="1:8" ht="20.25" customHeight="1" thickBot="1" x14ac:dyDescent="0.35">
      <c r="A3" s="226" t="s">
        <v>59</v>
      </c>
      <c r="B3" s="226"/>
      <c r="C3" s="6"/>
      <c r="D3" s="6"/>
      <c r="E3" s="6"/>
      <c r="F3" s="6"/>
      <c r="G3" s="6"/>
      <c r="H3" s="79" t="s">
        <v>60</v>
      </c>
    </row>
    <row r="4" spans="1:8" ht="21.75" customHeight="1" thickTop="1" x14ac:dyDescent="0.3">
      <c r="A4" s="198" t="s">
        <v>2</v>
      </c>
      <c r="B4" s="170" t="s">
        <v>19</v>
      </c>
      <c r="C4" s="170"/>
      <c r="D4" s="170"/>
      <c r="E4" s="170" t="s">
        <v>11</v>
      </c>
      <c r="F4" s="170" t="s">
        <v>29</v>
      </c>
      <c r="G4" s="168"/>
      <c r="H4" s="195" t="s">
        <v>33</v>
      </c>
    </row>
    <row r="5" spans="1:8" ht="24" customHeight="1" x14ac:dyDescent="0.3">
      <c r="A5" s="225"/>
      <c r="B5" s="177" t="s">
        <v>61</v>
      </c>
      <c r="C5" s="178"/>
      <c r="D5" s="179"/>
      <c r="E5" s="171"/>
      <c r="F5" s="205" t="s">
        <v>36</v>
      </c>
      <c r="G5" s="206"/>
      <c r="H5" s="196"/>
    </row>
    <row r="6" spans="1:8" ht="53.25" customHeight="1" thickBot="1" x14ac:dyDescent="0.35">
      <c r="A6" s="200"/>
      <c r="B6" s="40" t="s">
        <v>78</v>
      </c>
      <c r="C6" s="40" t="s">
        <v>71</v>
      </c>
      <c r="D6" s="40" t="s">
        <v>86</v>
      </c>
      <c r="E6" s="68" t="s">
        <v>12</v>
      </c>
      <c r="F6" s="40" t="s">
        <v>78</v>
      </c>
      <c r="G6" s="40" t="s">
        <v>87</v>
      </c>
      <c r="H6" s="197"/>
    </row>
    <row r="7" spans="1:8" ht="18" customHeight="1" thickTop="1" x14ac:dyDescent="0.3">
      <c r="A7" s="32" t="s">
        <v>115</v>
      </c>
      <c r="B7" s="117">
        <f>D7+C7</f>
        <v>4915</v>
      </c>
      <c r="C7" s="117">
        <v>4915</v>
      </c>
      <c r="D7" s="117">
        <v>0</v>
      </c>
      <c r="E7" s="117">
        <v>19794</v>
      </c>
      <c r="F7" s="116">
        <f t="shared" ref="F7:F14" si="0">E7/B7*1000</f>
        <v>4027.263479145473</v>
      </c>
      <c r="G7" s="116">
        <f t="shared" ref="G7:G14" si="1">E7/C7*1000</f>
        <v>4027.263479145473</v>
      </c>
      <c r="H7" s="74" t="s">
        <v>54</v>
      </c>
    </row>
    <row r="8" spans="1:8" ht="18" customHeight="1" x14ac:dyDescent="0.3">
      <c r="A8" s="32" t="s">
        <v>122</v>
      </c>
      <c r="B8" s="117">
        <f t="shared" ref="B8:B14" si="2">D8+C8</f>
        <v>1408</v>
      </c>
      <c r="C8" s="117">
        <v>1408</v>
      </c>
      <c r="D8" s="117">
        <v>0</v>
      </c>
      <c r="E8" s="117">
        <v>15280</v>
      </c>
      <c r="F8" s="116">
        <f t="shared" si="0"/>
        <v>10852.272727272726</v>
      </c>
      <c r="G8" s="116">
        <f t="shared" si="1"/>
        <v>10852.272727272726</v>
      </c>
      <c r="H8" s="74" t="s">
        <v>13</v>
      </c>
    </row>
    <row r="9" spans="1:8" ht="18" customHeight="1" x14ac:dyDescent="0.3">
      <c r="A9" s="32" t="s">
        <v>123</v>
      </c>
      <c r="B9" s="117">
        <f t="shared" si="2"/>
        <v>1966</v>
      </c>
      <c r="C9" s="117">
        <v>1966</v>
      </c>
      <c r="D9" s="117">
        <v>0</v>
      </c>
      <c r="E9" s="117">
        <v>7844</v>
      </c>
      <c r="F9" s="116">
        <f t="shared" si="0"/>
        <v>3989.8270600203459</v>
      </c>
      <c r="G9" s="116">
        <f t="shared" si="1"/>
        <v>3989.8270600203459</v>
      </c>
      <c r="H9" s="71" t="s">
        <v>55</v>
      </c>
    </row>
    <row r="10" spans="1:8" ht="18" customHeight="1" x14ac:dyDescent="0.3">
      <c r="A10" s="32" t="s">
        <v>7</v>
      </c>
      <c r="B10" s="117">
        <f t="shared" si="2"/>
        <v>2033</v>
      </c>
      <c r="C10" s="117">
        <v>2033</v>
      </c>
      <c r="D10" s="117">
        <v>0</v>
      </c>
      <c r="E10" s="117">
        <v>19269</v>
      </c>
      <c r="F10" s="116">
        <f t="shared" si="0"/>
        <v>9478.1111657648798</v>
      </c>
      <c r="G10" s="116">
        <f t="shared" si="1"/>
        <v>9478.1111657648798</v>
      </c>
      <c r="H10" s="71" t="s">
        <v>14</v>
      </c>
    </row>
    <row r="11" spans="1:8" ht="18" customHeight="1" x14ac:dyDescent="0.3">
      <c r="A11" s="29" t="s">
        <v>3</v>
      </c>
      <c r="B11" s="117">
        <f t="shared" si="2"/>
        <v>1186</v>
      </c>
      <c r="C11" s="117">
        <v>1186</v>
      </c>
      <c r="D11" s="117">
        <v>0</v>
      </c>
      <c r="E11" s="117">
        <v>8964</v>
      </c>
      <c r="F11" s="116">
        <f t="shared" si="0"/>
        <v>7558.1787521079259</v>
      </c>
      <c r="G11" s="116">
        <f t="shared" si="1"/>
        <v>7558.1787521079259</v>
      </c>
      <c r="H11" s="74" t="s">
        <v>15</v>
      </c>
    </row>
    <row r="12" spans="1:8" ht="18" customHeight="1" x14ac:dyDescent="0.3">
      <c r="A12" s="29" t="s">
        <v>38</v>
      </c>
      <c r="B12" s="117">
        <f t="shared" si="2"/>
        <v>1120</v>
      </c>
      <c r="C12" s="117">
        <v>1120</v>
      </c>
      <c r="D12" s="117">
        <v>0</v>
      </c>
      <c r="E12" s="117">
        <v>5560</v>
      </c>
      <c r="F12" s="116">
        <f t="shared" si="0"/>
        <v>4964.2857142857147</v>
      </c>
      <c r="G12" s="116">
        <f t="shared" si="1"/>
        <v>4964.2857142857147</v>
      </c>
      <c r="H12" s="74" t="s">
        <v>39</v>
      </c>
    </row>
    <row r="13" spans="1:8" ht="18" customHeight="1" x14ac:dyDescent="0.3">
      <c r="A13" s="29" t="s">
        <v>8</v>
      </c>
      <c r="B13" s="117">
        <f t="shared" si="2"/>
        <v>222</v>
      </c>
      <c r="C13" s="117">
        <v>222</v>
      </c>
      <c r="D13" s="117">
        <v>0</v>
      </c>
      <c r="E13" s="117">
        <v>1433</v>
      </c>
      <c r="F13" s="116">
        <f t="shared" si="0"/>
        <v>6454.9549549549547</v>
      </c>
      <c r="G13" s="116">
        <f t="shared" si="1"/>
        <v>6454.9549549549547</v>
      </c>
      <c r="H13" s="74" t="s">
        <v>16</v>
      </c>
    </row>
    <row r="14" spans="1:8" ht="18" customHeight="1" x14ac:dyDescent="0.3">
      <c r="A14" s="29" t="s">
        <v>117</v>
      </c>
      <c r="B14" s="117">
        <f t="shared" si="2"/>
        <v>162</v>
      </c>
      <c r="C14" s="117">
        <v>162</v>
      </c>
      <c r="D14" s="117">
        <v>0</v>
      </c>
      <c r="E14" s="117">
        <v>130</v>
      </c>
      <c r="F14" s="116">
        <f t="shared" si="0"/>
        <v>802.46913580246917</v>
      </c>
      <c r="G14" s="116">
        <f t="shared" si="1"/>
        <v>802.46913580246917</v>
      </c>
      <c r="H14" s="74" t="s">
        <v>17</v>
      </c>
    </row>
    <row r="15" spans="1:8" ht="18" customHeight="1" x14ac:dyDescent="0.3">
      <c r="A15" s="29" t="s">
        <v>1</v>
      </c>
      <c r="B15" s="117">
        <f>B7+B8+B9+B10+B11+B12+B13+B14</f>
        <v>13012</v>
      </c>
      <c r="C15" s="117">
        <f t="shared" ref="C15:E15" si="3">C7+C8+C9+C10+C11+C12+C13+C14</f>
        <v>13012</v>
      </c>
      <c r="D15" s="117">
        <f t="shared" si="3"/>
        <v>0</v>
      </c>
      <c r="E15" s="117">
        <f t="shared" si="3"/>
        <v>78274</v>
      </c>
      <c r="F15" s="116">
        <f>E15/B15*1000</f>
        <v>6015.5241315708572</v>
      </c>
      <c r="G15" s="116">
        <f>E15/C15*1000</f>
        <v>6015.5241315708572</v>
      </c>
      <c r="H15" s="74" t="s">
        <v>10</v>
      </c>
    </row>
    <row r="16" spans="1:8" ht="18" customHeight="1" x14ac:dyDescent="0.3"/>
    <row r="17" spans="1:13" ht="18" customHeight="1" x14ac:dyDescent="0.3"/>
    <row r="18" spans="1:13" ht="31.5" customHeight="1" x14ac:dyDescent="0.3">
      <c r="A18" s="160" t="s">
        <v>110</v>
      </c>
      <c r="B18" s="160"/>
      <c r="C18" s="160"/>
      <c r="D18" s="160"/>
      <c r="E18" s="160"/>
      <c r="F18" s="160"/>
      <c r="G18" s="160"/>
      <c r="H18" s="160"/>
    </row>
    <row r="19" spans="1:13" ht="31.5" customHeight="1" x14ac:dyDescent="0.3">
      <c r="A19" s="163" t="s">
        <v>111</v>
      </c>
      <c r="B19" s="163"/>
      <c r="C19" s="163"/>
      <c r="D19" s="163"/>
      <c r="E19" s="163"/>
      <c r="F19" s="163"/>
      <c r="G19" s="163"/>
      <c r="H19" s="163"/>
      <c r="J19" t="s">
        <v>44</v>
      </c>
    </row>
    <row r="20" spans="1:13" ht="18.75" customHeight="1" thickBot="1" x14ac:dyDescent="0.35">
      <c r="A20" s="227" t="s">
        <v>131</v>
      </c>
      <c r="B20" s="227"/>
      <c r="C20" s="61"/>
      <c r="D20" s="61"/>
      <c r="E20" s="61"/>
      <c r="F20" s="61"/>
      <c r="G20" s="61"/>
      <c r="H20" s="78" t="s">
        <v>45</v>
      </c>
    </row>
    <row r="21" spans="1:13" ht="24" customHeight="1" thickTop="1" x14ac:dyDescent="0.3">
      <c r="A21" s="198" t="s">
        <v>2</v>
      </c>
      <c r="B21" s="170" t="s">
        <v>19</v>
      </c>
      <c r="C21" s="170"/>
      <c r="D21" s="170"/>
      <c r="E21" s="170" t="s">
        <v>11</v>
      </c>
      <c r="F21" s="170" t="s">
        <v>29</v>
      </c>
      <c r="G21" s="168"/>
      <c r="H21" s="195" t="s">
        <v>33</v>
      </c>
    </row>
    <row r="22" spans="1:13" ht="25.5" customHeight="1" x14ac:dyDescent="0.3">
      <c r="A22" s="199"/>
      <c r="B22" s="228" t="s">
        <v>61</v>
      </c>
      <c r="C22" s="229"/>
      <c r="D22" s="230"/>
      <c r="E22" s="171"/>
      <c r="F22" s="205" t="s">
        <v>35</v>
      </c>
      <c r="G22" s="206"/>
      <c r="H22" s="196"/>
    </row>
    <row r="23" spans="1:13" ht="60" customHeight="1" thickBot="1" x14ac:dyDescent="0.35">
      <c r="A23" s="200"/>
      <c r="B23" s="58" t="s">
        <v>90</v>
      </c>
      <c r="C23" s="58" t="s">
        <v>89</v>
      </c>
      <c r="D23" s="58" t="s">
        <v>88</v>
      </c>
      <c r="E23" s="68" t="s">
        <v>12</v>
      </c>
      <c r="F23" s="58" t="s">
        <v>75</v>
      </c>
      <c r="G23" s="58" t="s">
        <v>91</v>
      </c>
      <c r="H23" s="197"/>
    </row>
    <row r="24" spans="1:13" s="19" customFormat="1" ht="18" customHeight="1" thickTop="1" x14ac:dyDescent="0.3">
      <c r="A24" s="32" t="s">
        <v>115</v>
      </c>
      <c r="B24" s="118">
        <f>D24+C24</f>
        <v>5702</v>
      </c>
      <c r="C24" s="119">
        <v>5702</v>
      </c>
      <c r="D24" s="120">
        <v>0</v>
      </c>
      <c r="E24" s="119">
        <v>33674</v>
      </c>
      <c r="F24" s="121">
        <f>E24/B24*1000</f>
        <v>5905.6471413539111</v>
      </c>
      <c r="G24" s="121">
        <f>E24/C24*1000</f>
        <v>5905.6471413539111</v>
      </c>
      <c r="H24" s="74" t="s">
        <v>54</v>
      </c>
    </row>
    <row r="25" spans="1:13" ht="18" customHeight="1" x14ac:dyDescent="0.3">
      <c r="A25" s="32" t="s">
        <v>123</v>
      </c>
      <c r="B25" s="120">
        <f t="shared" ref="B25:B30" si="4">D25+C25</f>
        <v>5232</v>
      </c>
      <c r="C25" s="122">
        <v>5232</v>
      </c>
      <c r="D25" s="123">
        <v>0</v>
      </c>
      <c r="E25" s="122">
        <v>27530</v>
      </c>
      <c r="F25" s="121">
        <f t="shared" ref="F25:F30" si="5">E25/B25*1000</f>
        <v>5261.8501529051982</v>
      </c>
      <c r="G25" s="121">
        <f t="shared" ref="G25:G30" si="6">E25/C25*1000</f>
        <v>5261.8501529051982</v>
      </c>
      <c r="H25" s="71" t="s">
        <v>55</v>
      </c>
    </row>
    <row r="26" spans="1:13" ht="18" customHeight="1" x14ac:dyDescent="0.3">
      <c r="A26" s="32" t="s">
        <v>7</v>
      </c>
      <c r="B26" s="120">
        <f t="shared" si="4"/>
        <v>5915</v>
      </c>
      <c r="C26" s="122">
        <v>5915</v>
      </c>
      <c r="D26" s="123">
        <v>0</v>
      </c>
      <c r="E26" s="122">
        <v>40728</v>
      </c>
      <c r="F26" s="121">
        <f t="shared" si="5"/>
        <v>6885.5452240067625</v>
      </c>
      <c r="G26" s="121">
        <f t="shared" si="6"/>
        <v>6885.5452240067625</v>
      </c>
      <c r="H26" s="71" t="s">
        <v>14</v>
      </c>
    </row>
    <row r="27" spans="1:13" ht="18" customHeight="1" x14ac:dyDescent="0.3">
      <c r="A27" s="29" t="s">
        <v>3</v>
      </c>
      <c r="B27" s="120">
        <f t="shared" si="4"/>
        <v>1388</v>
      </c>
      <c r="C27" s="122">
        <v>1388</v>
      </c>
      <c r="D27" s="123">
        <v>0</v>
      </c>
      <c r="E27" s="122">
        <v>2449</v>
      </c>
      <c r="F27" s="121">
        <f>E27/B27*1000</f>
        <v>1764.4092219020174</v>
      </c>
      <c r="G27" s="121">
        <f>E27/C27*1000</f>
        <v>1764.4092219020174</v>
      </c>
      <c r="H27" s="74" t="s">
        <v>15</v>
      </c>
    </row>
    <row r="28" spans="1:13" ht="18" customHeight="1" x14ac:dyDescent="0.3">
      <c r="A28" s="29" t="s">
        <v>38</v>
      </c>
      <c r="B28" s="120">
        <f t="shared" si="4"/>
        <v>15</v>
      </c>
      <c r="C28" s="122">
        <v>15</v>
      </c>
      <c r="D28" s="123">
        <v>0</v>
      </c>
      <c r="E28" s="122">
        <v>30</v>
      </c>
      <c r="F28" s="121">
        <f t="shared" si="5"/>
        <v>2000</v>
      </c>
      <c r="G28" s="121">
        <f t="shared" si="6"/>
        <v>2000</v>
      </c>
      <c r="H28" s="74" t="s">
        <v>39</v>
      </c>
    </row>
    <row r="29" spans="1:13" ht="18" customHeight="1" x14ac:dyDescent="0.3">
      <c r="A29" s="29" t="s">
        <v>8</v>
      </c>
      <c r="B29" s="120">
        <f t="shared" si="4"/>
        <v>1726</v>
      </c>
      <c r="C29" s="122">
        <v>1726</v>
      </c>
      <c r="D29" s="123">
        <v>0</v>
      </c>
      <c r="E29" s="122">
        <v>6755</v>
      </c>
      <c r="F29" s="121">
        <f t="shared" si="5"/>
        <v>3913.6732329084589</v>
      </c>
      <c r="G29" s="121">
        <f t="shared" si="6"/>
        <v>3913.6732329084589</v>
      </c>
      <c r="H29" s="74" t="s">
        <v>16</v>
      </c>
    </row>
    <row r="30" spans="1:13" ht="18" customHeight="1" x14ac:dyDescent="0.3">
      <c r="A30" s="29" t="s">
        <v>58</v>
      </c>
      <c r="B30" s="120">
        <f t="shared" si="4"/>
        <v>2</v>
      </c>
      <c r="C30" s="122">
        <v>2</v>
      </c>
      <c r="D30" s="123">
        <v>0</v>
      </c>
      <c r="E30" s="122">
        <v>7</v>
      </c>
      <c r="F30" s="121">
        <f t="shared" si="5"/>
        <v>3500</v>
      </c>
      <c r="G30" s="121">
        <f t="shared" si="6"/>
        <v>3500</v>
      </c>
      <c r="H30" s="74" t="s">
        <v>48</v>
      </c>
    </row>
    <row r="31" spans="1:13" ht="18" customHeight="1" x14ac:dyDescent="0.3">
      <c r="A31" s="12" t="s">
        <v>1</v>
      </c>
      <c r="B31" s="124">
        <f>B24+B25+B26+B27+B28+B29+B30</f>
        <v>19980</v>
      </c>
      <c r="C31" s="124">
        <f t="shared" ref="C31:E31" si="7">C24+C25+C26+C27+C28+C29+C30</f>
        <v>19980</v>
      </c>
      <c r="D31" s="124">
        <f t="shared" si="7"/>
        <v>0</v>
      </c>
      <c r="E31" s="124">
        <f t="shared" si="7"/>
        <v>111173</v>
      </c>
      <c r="F31" s="121">
        <f>E31/B31*1000</f>
        <v>5564.2142142142138</v>
      </c>
      <c r="G31" s="121">
        <f>E31/C31*1000</f>
        <v>5564.2142142142138</v>
      </c>
      <c r="H31" s="74" t="s">
        <v>10</v>
      </c>
      <c r="K31" s="49"/>
      <c r="L31" s="49"/>
      <c r="M31" s="49"/>
    </row>
    <row r="32" spans="1:13" x14ac:dyDescent="0.3">
      <c r="A32" s="187"/>
      <c r="B32" s="187"/>
      <c r="C32" s="187"/>
      <c r="D32" s="187"/>
    </row>
  </sheetData>
  <mergeCells count="21">
    <mergeCell ref="E21:E22"/>
    <mergeCell ref="F21:G21"/>
    <mergeCell ref="H21:H23"/>
    <mergeCell ref="B22:D22"/>
    <mergeCell ref="F22:G22"/>
    <mergeCell ref="A32:D32"/>
    <mergeCell ref="A18:H18"/>
    <mergeCell ref="A19:H19"/>
    <mergeCell ref="A1:H1"/>
    <mergeCell ref="F4:G4"/>
    <mergeCell ref="H4:H6"/>
    <mergeCell ref="B5:D5"/>
    <mergeCell ref="F5:G5"/>
    <mergeCell ref="A4:A6"/>
    <mergeCell ref="B4:D4"/>
    <mergeCell ref="E4:E5"/>
    <mergeCell ref="A3:B3"/>
    <mergeCell ref="A2:H2"/>
    <mergeCell ref="A20:B20"/>
    <mergeCell ref="A21:A23"/>
    <mergeCell ref="B21:D21"/>
  </mergeCells>
  <printOptions horizontalCentered="1" verticalCentered="1"/>
  <pageMargins left="0.23622047244094499" right="0.511811023622047" top="0.23622047244094499" bottom="0.23622047244094499" header="0.31496062992126" footer="0.31496062992126"/>
  <pageSetup paperSize="9" orientation="portrait" r:id="rId1"/>
  <headerFooter>
    <oddFooter xml:space="preserve">&amp;C14&amp;R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جدول 1 </vt:lpstr>
      <vt:lpstr>جدول2</vt:lpstr>
      <vt:lpstr>جدول ذرة عروتين)</vt:lpstr>
      <vt:lpstr>جدول5+6</vt:lpstr>
      <vt:lpstr>7</vt:lpstr>
      <vt:lpstr>8-9</vt:lpstr>
      <vt:lpstr>'جدول 1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Zina</dc:creator>
  <cp:lastModifiedBy>hp</cp:lastModifiedBy>
  <cp:lastPrinted>2025-05-28T06:20:37Z</cp:lastPrinted>
  <dcterms:created xsi:type="dcterms:W3CDTF">2005-01-01T00:55:47Z</dcterms:created>
  <dcterms:modified xsi:type="dcterms:W3CDTF">2025-06-01T06:02:26Z</dcterms:modified>
</cp:coreProperties>
</file>